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Titles" localSheetId="0">'Лист1'!$2:$4</definedName>
    <definedName name="_xlnm.Print_Titles" localSheetId="0">'Лист1'!$2:$4</definedName>
  </definedNames>
  <calcPr fullCalcOnLoad="1" refMode="R1C1"/>
</workbook>
</file>

<file path=xl/sharedStrings.xml><?xml version="1.0" encoding="utf-8"?>
<sst xmlns="http://schemas.openxmlformats.org/spreadsheetml/2006/main" count="292" uniqueCount="158">
  <si>
    <t>Показатели</t>
  </si>
  <si>
    <t>Единица измерения</t>
  </si>
  <si>
    <t>2018 год (факт)</t>
  </si>
  <si>
    <t>2019 год (факт)</t>
  </si>
  <si>
    <t>2020 год (оценка)</t>
  </si>
  <si>
    <t>прогноз</t>
  </si>
  <si>
    <t>2021 год</t>
  </si>
  <si>
    <t>2022 год</t>
  </si>
  <si>
    <t>2023 год</t>
  </si>
  <si>
    <t>консервативный</t>
  </si>
  <si>
    <t xml:space="preserve">базовый </t>
  </si>
  <si>
    <t>Сводный финансовый баланс (в ценах соответствующих лет)</t>
  </si>
  <si>
    <t>Доходы</t>
  </si>
  <si>
    <t>Прибыль (убыток) - сальдо</t>
  </si>
  <si>
    <t>тыс. руб.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</si>
  <si>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</si>
  <si>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</si>
  <si>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</si>
  <si>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</si>
  <si>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</si>
  <si>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</si>
  <si>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</si>
  <si>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>Налоги и взосы на социальные нужды</t>
  </si>
  <si>
    <t>Налог на добавленную стоимость</t>
  </si>
  <si>
    <t>Акцизы</t>
  </si>
  <si>
    <t>Налоги на совокупный доход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</si>
  <si>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</si>
  <si>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</si>
  <si>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</si>
  <si>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</si>
  <si>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>Налоги 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</si>
  <si>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</si>
  <si>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</si>
  <si>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</si>
  <si>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</si>
  <si>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>в том числе:</t>
  </si>
  <si>
    <t xml:space="preserve"> транспортный налог с физических лиц</t>
  </si>
  <si>
    <t xml:space="preserve"> транспортный налог с юридических лиц</t>
  </si>
  <si>
    <t xml:space="preserve">   налог на наследование и дарение</t>
  </si>
  <si>
    <t xml:space="preserve">   земельный налог </t>
  </si>
  <si>
    <t>Платежи за пользование природными ресурсами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</si>
  <si>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</si>
  <si>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</si>
  <si>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</si>
  <si>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</si>
  <si>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</si>
  <si>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</si>
  <si>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  Прочие неналоговые доходы (в т.ч. штрафы, санкции, возмещение ущерба)</t>
  </si>
  <si>
    <t>Прочие  доходы</t>
  </si>
  <si>
    <t>Итого доходов</t>
  </si>
  <si>
    <t xml:space="preserve">Сальдо взаимоотношений с другими уровнями власти </t>
  </si>
  <si>
    <t>Средства, передаваемые в бюджеты других уровней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</si>
  <si>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</si>
  <si>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</si>
  <si>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</si>
  <si>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</si>
  <si>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</si>
  <si>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</si>
  <si>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</si>
  <si>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</si>
  <si>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</si>
  <si>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</si>
  <si>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</si>
  <si>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</si>
  <si>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</si>
  <si>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</si>
  <si>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</si>
  <si>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</si>
  <si>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</si>
  <si>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     средств местного бюджета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</si>
  <si>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</si>
  <si>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</si>
  <si>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</si>
  <si>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</si>
  <si>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</si>
  <si>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</si>
  <si>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</si>
  <si>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</si>
  <si>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</si>
  <si>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</si>
  <si>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</si>
  <si>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</si>
  <si>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</si>
  <si>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</si>
  <si>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</si>
  <si>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</si>
  <si>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</si>
  <si>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</si>
  <si>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</si>
  <si>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</si>
  <si>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</si>
  <si>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</si>
  <si>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</si>
  <si>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</si>
  <si>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</si>
  <si>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</si>
  <si>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</si>
  <si>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</si>
  <si>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</si>
  <si>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</si>
  <si>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</si>
  <si>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</si>
  <si>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>прочие выплаты (ФСС, субсидии на оплату жкх, фонд компенсаций, прочие)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</si>
  <si>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</si>
  <si>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</si>
  <si>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</si>
  <si>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</si>
  <si>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</si>
  <si>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</si>
  <si>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</si>
  <si>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</si>
  <si>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Инвестиции</t>
  </si>
  <si>
    <t>Объем инвестиций (в основной капитал) за счет всех источников финансирования - всего</t>
  </si>
  <si>
    <t>тыс.руб. в ценах соответствующих лет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</si>
  <si>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</si>
  <si>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</si>
  <si>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</si>
  <si>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</si>
  <si>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</si>
  <si>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</si>
  <si>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</si>
  <si>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</si>
  <si>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</si>
  <si>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</si>
  <si>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</si>
  <si>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</si>
  <si>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</si>
  <si>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</si>
  <si>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</si>
  <si>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</si>
  <si>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</si>
  <si>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</si>
  <si>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</si>
  <si>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</si>
  <si>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</si>
  <si>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</si>
  <si>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</si>
  <si>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</si>
  <si>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</si>
  <si>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</si>
  <si>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</si>
  <si>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</si>
  <si>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</si>
  <si>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</si>
  <si>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</si>
  <si>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</si>
  <si>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</si>
  <si>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</si>
  <si>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</si>
  <si>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</si>
  <si>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Руководитель:</t>
  </si>
  <si>
    <t>Исполнитель:</t>
  </si>
  <si>
    <t>Телефон исполнителя:</t>
  </si>
  <si>
    <t>1976 </t>
  </si>
  <si>
    <t>Прогноз социально-экономического развития  МО Красносельское на 2021-2023 год</t>
  </si>
  <si>
    <t>С. Ю. Блинов</t>
  </si>
  <si>
    <t>8(49246) 5-25-72</t>
  </si>
  <si>
    <t>С. Н. Савчиц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</si>
</sst>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PageLayoutView="0" workbookViewId="0" topLeftCell="A88">
      <selection activeCell="L101" sqref="L101"/>
    </sheetView>
  </sheetViews>
  <sheetFormatPr defaultColWidth="9.00390625" defaultRowHeight="12.75"/>
  <cols>
    <col min="1" max="1" width="42.125" style="1" customWidth="1"/>
    <col min="2" max="2" width="19.75390625" style="2" customWidth="1"/>
    <col min="3" max="4" width="9.125" style="3" hidden="1" customWidth="1"/>
    <col min="5" max="5" width="9.125" style="3" customWidth="1"/>
    <col min="6" max="6" width="9.625" style="3" customWidth="1"/>
    <col min="7" max="253" width="9.125" style="3" customWidth="1"/>
  </cols>
  <sheetData>
    <row r="1" spans="1:13" ht="27" customHeight="1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 customHeight="1">
      <c r="A2" s="37" t="s">
        <v>0</v>
      </c>
      <c r="B2" s="37" t="s">
        <v>1</v>
      </c>
      <c r="C2" s="4"/>
      <c r="D2" s="4"/>
      <c r="E2" s="38" t="s">
        <v>2</v>
      </c>
      <c r="F2" s="38" t="s">
        <v>3</v>
      </c>
      <c r="G2" s="38" t="s">
        <v>4</v>
      </c>
      <c r="H2" s="39" t="s">
        <v>5</v>
      </c>
      <c r="I2" s="39"/>
      <c r="J2" s="39"/>
      <c r="K2" s="39"/>
      <c r="L2" s="39"/>
      <c r="M2" s="39"/>
    </row>
    <row r="3" spans="1:13" ht="12.75">
      <c r="A3" s="37"/>
      <c r="B3" s="37"/>
      <c r="C3" s="4"/>
      <c r="D3" s="4"/>
      <c r="E3" s="38"/>
      <c r="F3" s="38"/>
      <c r="G3" s="38"/>
      <c r="H3" s="40" t="s">
        <v>6</v>
      </c>
      <c r="I3" s="40"/>
      <c r="J3" s="40" t="s">
        <v>7</v>
      </c>
      <c r="K3" s="40"/>
      <c r="L3" s="40" t="s">
        <v>8</v>
      </c>
      <c r="M3" s="40"/>
    </row>
    <row r="4" spans="1:13" ht="25.5">
      <c r="A4" s="37"/>
      <c r="B4" s="37"/>
      <c r="C4" s="4"/>
      <c r="D4" s="4"/>
      <c r="E4" s="38"/>
      <c r="F4" s="38"/>
      <c r="G4" s="38"/>
      <c r="H4" s="6" t="s">
        <v>9</v>
      </c>
      <c r="I4" s="5" t="s">
        <v>10</v>
      </c>
      <c r="J4" s="6" t="s">
        <v>9</v>
      </c>
      <c r="K4" s="5" t="s">
        <v>10</v>
      </c>
      <c r="L4" s="6" t="s">
        <v>9</v>
      </c>
      <c r="M4" s="5" t="s">
        <v>10</v>
      </c>
    </row>
    <row r="5" spans="1:13" ht="25.5">
      <c r="A5" s="7" t="s">
        <v>11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10" t="s">
        <v>12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3" t="s">
        <v>13</v>
      </c>
      <c r="B7" s="11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3" t="s">
        <v>15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3" t="s">
        <v>16</v>
      </c>
      <c r="B9" s="11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3" t="s">
        <v>17</v>
      </c>
      <c r="B10" s="11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3" t="s">
        <v>18</v>
      </c>
      <c r="B11" s="11" t="s">
        <v>14</v>
      </c>
      <c r="C11" s="12"/>
      <c r="D11" s="12"/>
      <c r="E11" s="29">
        <v>17366</v>
      </c>
      <c r="F11" s="29">
        <f>F14+F18+F23+F34</f>
        <v>16567</v>
      </c>
      <c r="G11" s="12">
        <f>G14+G18+G23+G34</f>
        <v>18411</v>
      </c>
      <c r="H11" s="12">
        <f>H14+H18+H23+H34</f>
        <v>17989</v>
      </c>
      <c r="I11" s="12">
        <f>I14+I23+I34+I18</f>
        <v>18132</v>
      </c>
      <c r="J11" s="12">
        <f>J14+J23+J34+J18</f>
        <v>18041</v>
      </c>
      <c r="K11" s="12">
        <f>K14+K23+K34+K18</f>
        <v>18401</v>
      </c>
      <c r="L11" s="12">
        <f>L14+L23+L34+L18</f>
        <v>18320</v>
      </c>
      <c r="M11" s="12">
        <f>M14+M23+M34+M18</f>
        <v>18687</v>
      </c>
    </row>
    <row r="12" spans="1:13" ht="12.75">
      <c r="A12" s="12" t="s">
        <v>19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5.5">
      <c r="A13" s="14" t="s">
        <v>20</v>
      </c>
      <c r="B13" s="11" t="s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3" t="s">
        <v>21</v>
      </c>
      <c r="B14" s="11" t="s">
        <v>14</v>
      </c>
      <c r="C14" s="12"/>
      <c r="D14" s="12"/>
      <c r="E14" s="12">
        <v>1551</v>
      </c>
      <c r="F14" s="29">
        <v>1596</v>
      </c>
      <c r="G14" s="12">
        <v>1709</v>
      </c>
      <c r="H14" s="12">
        <f>ROUND(I14/1.02,0)</f>
        <v>1675</v>
      </c>
      <c r="I14" s="12">
        <v>1709</v>
      </c>
      <c r="J14" s="12">
        <f>ROUND(K14/1.02,0)</f>
        <v>1669</v>
      </c>
      <c r="K14" s="12">
        <v>1702</v>
      </c>
      <c r="L14" s="12">
        <f>ROUND(M14/1.02,0)</f>
        <v>1777</v>
      </c>
      <c r="M14" s="12">
        <v>1813</v>
      </c>
    </row>
    <row r="15" spans="1:13" ht="12.75">
      <c r="A15" s="13" t="s">
        <v>22</v>
      </c>
      <c r="B15" s="11" t="s">
        <v>14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3" t="s">
        <v>23</v>
      </c>
      <c r="B16" s="11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3" t="s">
        <v>24</v>
      </c>
      <c r="B17" s="11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 t="s">
        <v>25</v>
      </c>
      <c r="B18" s="11" t="s">
        <v>14</v>
      </c>
      <c r="C18" s="12"/>
      <c r="D18" s="12"/>
      <c r="E18" s="12">
        <v>136</v>
      </c>
      <c r="F18" s="12">
        <v>163</v>
      </c>
      <c r="G18" s="12">
        <f>G22</f>
        <v>553</v>
      </c>
      <c r="H18" s="12">
        <f>H22</f>
        <v>481</v>
      </c>
      <c r="I18" s="12">
        <v>491</v>
      </c>
      <c r="J18" s="12">
        <f>J22</f>
        <v>539</v>
      </c>
      <c r="K18" s="12">
        <f>K22</f>
        <v>550</v>
      </c>
      <c r="L18" s="12">
        <f>L22</f>
        <v>598</v>
      </c>
      <c r="M18" s="12">
        <v>610</v>
      </c>
    </row>
    <row r="19" spans="1:13" ht="12.75">
      <c r="A19" s="12" t="s">
        <v>26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 t="s">
        <v>27</v>
      </c>
      <c r="B20" s="11" t="s">
        <v>14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 t="s">
        <v>28</v>
      </c>
      <c r="B21" s="11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 t="s">
        <v>29</v>
      </c>
      <c r="B22" s="11" t="s">
        <v>14</v>
      </c>
      <c r="C22" s="12"/>
      <c r="D22" s="12"/>
      <c r="E22" s="12">
        <v>136</v>
      </c>
      <c r="F22" s="12">
        <v>163</v>
      </c>
      <c r="G22" s="12">
        <v>553</v>
      </c>
      <c r="H22" s="12">
        <f>ROUND(I22/1.02,0)</f>
        <v>481</v>
      </c>
      <c r="I22" s="12">
        <v>491</v>
      </c>
      <c r="J22" s="12">
        <f>ROUND(K22/1.02,0)</f>
        <v>539</v>
      </c>
      <c r="K22" s="12">
        <v>550</v>
      </c>
      <c r="L22" s="12">
        <f>ROUND(M22/1.02,0)</f>
        <v>598</v>
      </c>
      <c r="M22" s="12">
        <v>610</v>
      </c>
    </row>
    <row r="23" spans="1:13" ht="12.75">
      <c r="A23" s="13" t="s">
        <v>30</v>
      </c>
      <c r="B23" s="11" t="s">
        <v>14</v>
      </c>
      <c r="C23" s="12"/>
      <c r="D23" s="12"/>
      <c r="E23" s="12">
        <v>15662</v>
      </c>
      <c r="F23" s="12">
        <v>14790</v>
      </c>
      <c r="G23" s="12">
        <f aca="true" t="shared" si="0" ref="G23:M23">G25+G33</f>
        <v>16129</v>
      </c>
      <c r="H23" s="12">
        <f t="shared" si="0"/>
        <v>15813</v>
      </c>
      <c r="I23" s="12">
        <f t="shared" si="0"/>
        <v>15929</v>
      </c>
      <c r="J23" s="12">
        <f t="shared" si="0"/>
        <v>15830</v>
      </c>
      <c r="K23" s="12">
        <f t="shared" si="0"/>
        <v>16146</v>
      </c>
      <c r="L23" s="12">
        <f t="shared" si="0"/>
        <v>15942</v>
      </c>
      <c r="M23" s="12">
        <f t="shared" si="0"/>
        <v>16261</v>
      </c>
    </row>
    <row r="24" spans="1:13" ht="12.75">
      <c r="A24" s="13" t="s">
        <v>26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3" t="s">
        <v>31</v>
      </c>
      <c r="B25" s="11" t="s">
        <v>14</v>
      </c>
      <c r="C25" s="12"/>
      <c r="D25" s="12"/>
      <c r="E25" s="12">
        <v>819</v>
      </c>
      <c r="F25" s="12">
        <v>856</v>
      </c>
      <c r="G25" s="12">
        <v>1064</v>
      </c>
      <c r="H25" s="12">
        <f>ROUND(I25/1.02,0)</f>
        <v>1043</v>
      </c>
      <c r="I25" s="12">
        <v>1064</v>
      </c>
      <c r="J25" s="12">
        <f>ROUND(K25/1.02,0)</f>
        <v>1070</v>
      </c>
      <c r="K25" s="12">
        <f>1075+16</f>
        <v>1091</v>
      </c>
      <c r="L25" s="12">
        <f>ROUND(M25/1.02,0)</f>
        <v>1075</v>
      </c>
      <c r="M25" s="12">
        <v>1097</v>
      </c>
    </row>
    <row r="26" spans="1:13" ht="12.75">
      <c r="A26" s="13" t="s">
        <v>32</v>
      </c>
      <c r="B26" s="11" t="s">
        <v>14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3" t="s">
        <v>33</v>
      </c>
      <c r="B27" s="11" t="s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3" t="s">
        <v>34</v>
      </c>
      <c r="B28" s="11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3" t="s">
        <v>35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3" t="s">
        <v>36</v>
      </c>
      <c r="B30" s="11" t="s">
        <v>14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3" t="s">
        <v>37</v>
      </c>
      <c r="B31" s="11" t="s">
        <v>14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3" t="s">
        <v>38</v>
      </c>
      <c r="B32" s="11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3" t="s">
        <v>39</v>
      </c>
      <c r="B33" s="11" t="s">
        <v>14</v>
      </c>
      <c r="C33" s="12"/>
      <c r="D33" s="12"/>
      <c r="E33" s="12">
        <v>14843</v>
      </c>
      <c r="F33" s="12">
        <v>13935</v>
      </c>
      <c r="G33" s="12">
        <v>15065</v>
      </c>
      <c r="H33" s="12">
        <f>ROUND(G33/1.02,0)</f>
        <v>14770</v>
      </c>
      <c r="I33" s="12">
        <v>14865</v>
      </c>
      <c r="J33" s="12">
        <f>ROUND(K33/1.02,0)</f>
        <v>14760</v>
      </c>
      <c r="K33" s="12">
        <f>13997+1058</f>
        <v>15055</v>
      </c>
      <c r="L33" s="12">
        <f>ROUND(M33/1.02,0)</f>
        <v>14867</v>
      </c>
      <c r="M33" s="12">
        <v>15164</v>
      </c>
    </row>
    <row r="34" spans="1:13" ht="12.75">
      <c r="A34" s="13" t="s">
        <v>40</v>
      </c>
      <c r="B34" s="11" t="s">
        <v>14</v>
      </c>
      <c r="C34" s="12"/>
      <c r="D34" s="12"/>
      <c r="E34" s="12">
        <v>17</v>
      </c>
      <c r="F34" s="12">
        <v>18</v>
      </c>
      <c r="G34" s="12">
        <v>20</v>
      </c>
      <c r="H34" s="12">
        <f>H37</f>
        <v>20</v>
      </c>
      <c r="I34" s="12">
        <v>3</v>
      </c>
      <c r="J34" s="12">
        <f>ROUND(K34/1.02,0)</f>
        <v>3</v>
      </c>
      <c r="K34" s="12">
        <v>3</v>
      </c>
      <c r="L34" s="12">
        <v>3</v>
      </c>
      <c r="M34" s="12">
        <v>3</v>
      </c>
    </row>
    <row r="35" spans="1:13" ht="12.75">
      <c r="A35" s="13" t="s">
        <v>26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3" t="s">
        <v>41</v>
      </c>
      <c r="B36" s="11" t="s">
        <v>14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3" t="s">
        <v>42</v>
      </c>
      <c r="B37" s="11" t="s">
        <v>14</v>
      </c>
      <c r="C37" s="12"/>
      <c r="D37" s="12"/>
      <c r="E37" s="12">
        <v>17</v>
      </c>
      <c r="F37" s="12">
        <v>18</v>
      </c>
      <c r="G37" s="12">
        <v>20</v>
      </c>
      <c r="H37" s="12">
        <f>ROUND(G37*1.02,0)</f>
        <v>20</v>
      </c>
      <c r="I37" s="12">
        <v>3</v>
      </c>
      <c r="J37" s="12">
        <v>3</v>
      </c>
      <c r="K37" s="12">
        <v>3</v>
      </c>
      <c r="L37" s="12">
        <v>3</v>
      </c>
      <c r="M37" s="12">
        <v>3</v>
      </c>
    </row>
    <row r="38" spans="1:13" ht="12.75">
      <c r="A38" s="13" t="s">
        <v>43</v>
      </c>
      <c r="B38" s="11" t="s">
        <v>14</v>
      </c>
      <c r="C38" s="12"/>
      <c r="D38" s="12"/>
      <c r="E38" s="12">
        <v>2556</v>
      </c>
      <c r="F38" s="12">
        <f>F40+F41+F44+F45</f>
        <v>3816</v>
      </c>
      <c r="G38" s="12">
        <f>G40+G41+G44+G45+G43+G150</f>
        <v>3366</v>
      </c>
      <c r="H38" s="12">
        <f>H40+H41+H44+H45</f>
        <v>1908</v>
      </c>
      <c r="I38" s="12">
        <f>I40+I41+I44+I45+I150</f>
        <v>2765</v>
      </c>
      <c r="J38" s="12">
        <f>J40+J41+J44+J45+J150</f>
        <v>2989</v>
      </c>
      <c r="K38" s="12">
        <f>K40+K41+K44+K45+K150</f>
        <v>2997</v>
      </c>
      <c r="L38" s="12">
        <f>L40+L41+L44+L45+L150</f>
        <v>3030</v>
      </c>
      <c r="M38" s="12">
        <f>M40+M41+M44+M45+M150</f>
        <v>3038</v>
      </c>
    </row>
    <row r="39" spans="1:13" ht="12.75">
      <c r="A39" s="13" t="s">
        <v>26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25.5">
      <c r="A40" s="13" t="s">
        <v>44</v>
      </c>
      <c r="B40" s="11" t="s">
        <v>14</v>
      </c>
      <c r="C40" s="12"/>
      <c r="D40" s="12"/>
      <c r="E40" s="12">
        <v>2317</v>
      </c>
      <c r="F40" s="12">
        <v>2393</v>
      </c>
      <c r="G40" s="12">
        <v>1527</v>
      </c>
      <c r="H40" s="12">
        <v>1500</v>
      </c>
      <c r="I40" s="12">
        <v>1500</v>
      </c>
      <c r="J40" s="12">
        <v>1560</v>
      </c>
      <c r="K40" s="12">
        <v>1560</v>
      </c>
      <c r="L40" s="12">
        <v>1600</v>
      </c>
      <c r="M40" s="12">
        <v>1600</v>
      </c>
    </row>
    <row r="41" spans="1:13" ht="27" customHeight="1">
      <c r="A41" s="13" t="s">
        <v>45</v>
      </c>
      <c r="B41" s="11" t="s">
        <v>14</v>
      </c>
      <c r="C41" s="12"/>
      <c r="D41" s="12"/>
      <c r="E41" s="12">
        <v>213</v>
      </c>
      <c r="F41" s="12">
        <v>1087</v>
      </c>
      <c r="G41" s="12">
        <v>392</v>
      </c>
      <c r="H41" s="12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</row>
    <row r="42" spans="1:13" ht="12.75">
      <c r="A42" s="13" t="s">
        <v>26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5.5">
      <c r="A43" s="13" t="s">
        <v>46</v>
      </c>
      <c r="B43" s="11" t="s">
        <v>14</v>
      </c>
      <c r="C43" s="12"/>
      <c r="D43" s="12"/>
      <c r="E43" s="12">
        <v>107</v>
      </c>
      <c r="F43" s="12">
        <v>137</v>
      </c>
      <c r="G43" s="12">
        <v>77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25.5">
      <c r="A44" s="13" t="s">
        <v>47</v>
      </c>
      <c r="B44" s="11" t="s">
        <v>14</v>
      </c>
      <c r="C44" s="12"/>
      <c r="D44" s="12"/>
      <c r="E44" s="12">
        <v>26</v>
      </c>
      <c r="F44" s="12">
        <f>45+21</f>
        <v>66</v>
      </c>
      <c r="G44" s="12">
        <v>64</v>
      </c>
      <c r="H44" s="12">
        <f>ROUND(I44/1.02,0)</f>
        <v>20</v>
      </c>
      <c r="I44" s="12">
        <v>20</v>
      </c>
      <c r="J44" s="12">
        <v>20</v>
      </c>
      <c r="K44" s="12">
        <v>20</v>
      </c>
      <c r="L44" s="12">
        <v>20</v>
      </c>
      <c r="M44" s="12">
        <v>20</v>
      </c>
    </row>
    <row r="45" spans="1:13" ht="12.75">
      <c r="A45" s="13" t="s">
        <v>48</v>
      </c>
      <c r="B45" s="11" t="s">
        <v>14</v>
      </c>
      <c r="C45" s="12"/>
      <c r="D45" s="12"/>
      <c r="E45" s="12">
        <v>214</v>
      </c>
      <c r="F45" s="12">
        <f>55+215</f>
        <v>270</v>
      </c>
      <c r="G45" s="12">
        <v>292</v>
      </c>
      <c r="H45" s="12">
        <f>ROUND(I45/1.02,0)</f>
        <v>388</v>
      </c>
      <c r="I45" s="12">
        <f>387+9</f>
        <v>396</v>
      </c>
      <c r="J45" s="12">
        <f>ROUND(K45/1.02,0)</f>
        <v>389</v>
      </c>
      <c r="K45" s="12">
        <f>387+10</f>
        <v>397</v>
      </c>
      <c r="L45" s="12">
        <f>ROUND(M45/1.02,0)</f>
        <v>390</v>
      </c>
      <c r="M45" s="12">
        <f>387+11</f>
        <v>398</v>
      </c>
    </row>
    <row r="46" spans="1:13" ht="12.75">
      <c r="A46" s="13" t="s">
        <v>49</v>
      </c>
      <c r="B46" s="11" t="s">
        <v>14</v>
      </c>
      <c r="C46" s="12"/>
      <c r="D46" s="12"/>
      <c r="E46" s="12">
        <v>20136</v>
      </c>
      <c r="F46" s="29">
        <f aca="true" t="shared" si="1" ref="F46:M46">F38+F11</f>
        <v>20383</v>
      </c>
      <c r="G46" s="12">
        <f t="shared" si="1"/>
        <v>21777</v>
      </c>
      <c r="H46" s="12">
        <f t="shared" si="1"/>
        <v>19897</v>
      </c>
      <c r="I46" s="12">
        <f t="shared" si="1"/>
        <v>20897</v>
      </c>
      <c r="J46" s="12">
        <f t="shared" si="1"/>
        <v>21030</v>
      </c>
      <c r="K46" s="12">
        <f t="shared" si="1"/>
        <v>21398</v>
      </c>
      <c r="L46" s="12">
        <f t="shared" si="1"/>
        <v>21350</v>
      </c>
      <c r="M46" s="12">
        <f t="shared" si="1"/>
        <v>21725</v>
      </c>
    </row>
    <row r="47" spans="1:13" ht="12.75">
      <c r="A47" s="13"/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25.5">
      <c r="A48" s="13" t="s">
        <v>50</v>
      </c>
      <c r="B48" s="11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3" t="s">
        <v>35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25.5">
      <c r="A50" s="13" t="s">
        <v>51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3" t="s">
        <v>52</v>
      </c>
      <c r="B51" s="11" t="s">
        <v>14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3" t="s">
        <v>53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3" t="s">
        <v>54</v>
      </c>
      <c r="B53" s="11" t="s">
        <v>14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3" t="s">
        <v>55</v>
      </c>
      <c r="B54" s="11" t="s">
        <v>14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3" t="s">
        <v>56</v>
      </c>
      <c r="B55" s="11" t="s">
        <v>14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25.5" customHeight="1">
      <c r="A56" s="13" t="s">
        <v>57</v>
      </c>
      <c r="B56" s="11" t="s">
        <v>14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25.5">
      <c r="A57" s="10" t="s">
        <v>58</v>
      </c>
      <c r="B57" s="11" t="s">
        <v>14</v>
      </c>
      <c r="C57" s="12"/>
      <c r="D57" s="12"/>
      <c r="E57" s="12">
        <v>12488</v>
      </c>
      <c r="F57" s="12">
        <v>15459</v>
      </c>
      <c r="G57" s="12">
        <f>14394+209</f>
        <v>14603</v>
      </c>
      <c r="H57" s="35">
        <f>ROUND(I57/1.02,0)</f>
        <v>14565</v>
      </c>
      <c r="I57" s="12">
        <f>14865-9</f>
        <v>14856</v>
      </c>
      <c r="J57" s="12">
        <f>ROUND(K57/1.02,0)</f>
        <v>11846</v>
      </c>
      <c r="K57" s="12">
        <v>12082.7</v>
      </c>
      <c r="L57" s="12">
        <f>ROUND(M57/1.02,0)</f>
        <v>11490</v>
      </c>
      <c r="M57" s="12">
        <v>11719.5</v>
      </c>
    </row>
    <row r="58" spans="1:13" ht="12.75">
      <c r="A58" s="13" t="s">
        <v>35</v>
      </c>
      <c r="B58" s="11"/>
      <c r="C58" s="12"/>
      <c r="D58" s="12"/>
      <c r="E58" s="12"/>
      <c r="F58" s="12"/>
      <c r="G58" s="12"/>
      <c r="H58" s="35"/>
      <c r="I58" s="12"/>
      <c r="J58" s="12"/>
      <c r="K58" s="12"/>
      <c r="L58" s="12"/>
      <c r="M58" s="12"/>
    </row>
    <row r="59" spans="1:13" ht="12.75">
      <c r="A59" s="13" t="s">
        <v>59</v>
      </c>
      <c r="B59" s="11" t="s">
        <v>14</v>
      </c>
      <c r="C59" s="12"/>
      <c r="D59" s="12"/>
      <c r="E59" s="12">
        <v>3086</v>
      </c>
      <c r="F59" s="12">
        <v>6090</v>
      </c>
      <c r="G59" s="12">
        <v>5118</v>
      </c>
      <c r="H59" s="35">
        <f>ROUND(I59/1.02,0)</f>
        <v>5447</v>
      </c>
      <c r="I59" s="35">
        <v>5556</v>
      </c>
      <c r="J59" s="12">
        <f>ROUND(K59/1.02,0)</f>
        <v>3528</v>
      </c>
      <c r="K59" s="35">
        <v>3598.7</v>
      </c>
      <c r="L59" s="12">
        <f>ROUND(M59/1.02,0)</f>
        <v>3537</v>
      </c>
      <c r="M59" s="35">
        <v>3607.5</v>
      </c>
    </row>
    <row r="60" spans="1:13" ht="12.75">
      <c r="A60" s="13" t="s">
        <v>60</v>
      </c>
      <c r="B60" s="11" t="s">
        <v>14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3" t="s">
        <v>61</v>
      </c>
      <c r="B61" s="11" t="s">
        <v>14</v>
      </c>
      <c r="C61" s="12"/>
      <c r="D61" s="12"/>
      <c r="E61" s="12">
        <f>E57+E46</f>
        <v>32624</v>
      </c>
      <c r="F61" s="29">
        <f>F46+F57</f>
        <v>35842</v>
      </c>
      <c r="G61" s="12">
        <f>G46+G57+G150</f>
        <v>37394</v>
      </c>
      <c r="H61" s="12">
        <f>H46+H57</f>
        <v>34462</v>
      </c>
      <c r="I61" s="12">
        <f>I57+I46</f>
        <v>35753</v>
      </c>
      <c r="J61" s="12">
        <f>J57+J46</f>
        <v>32876</v>
      </c>
      <c r="K61" s="12">
        <f>K57+K46</f>
        <v>33480.7</v>
      </c>
      <c r="L61" s="12">
        <f>L57+L46</f>
        <v>32840</v>
      </c>
      <c r="M61" s="12">
        <f>M57+M46</f>
        <v>33444.5</v>
      </c>
    </row>
    <row r="62" spans="1:13" ht="12.75">
      <c r="A62" s="13"/>
      <c r="B62" s="11" t="s">
        <v>14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0" t="s">
        <v>62</v>
      </c>
      <c r="B63" s="11" t="s">
        <v>14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25.5">
      <c r="A64" s="13" t="s">
        <v>63</v>
      </c>
      <c r="B64" s="11" t="s">
        <v>14</v>
      </c>
      <c r="C64" s="12"/>
      <c r="D64" s="12"/>
      <c r="E64" s="12">
        <v>709</v>
      </c>
      <c r="F64" s="30" t="s">
        <v>153</v>
      </c>
      <c r="G64" s="12">
        <v>1918</v>
      </c>
      <c r="H64" s="12">
        <f>ROUND(I64/1.02,0)</f>
        <v>2023</v>
      </c>
      <c r="I64" s="12">
        <v>2063</v>
      </c>
      <c r="J64" s="12">
        <f>ROUND(K64/1.02,0)</f>
        <v>0</v>
      </c>
      <c r="K64" s="12">
        <v>0</v>
      </c>
      <c r="L64" s="12">
        <v>0</v>
      </c>
      <c r="M64" s="12">
        <f>ROUND(K64+K64*2/100,0)</f>
        <v>0</v>
      </c>
    </row>
    <row r="65" spans="1:13" ht="12.75">
      <c r="A65" s="13" t="s">
        <v>64</v>
      </c>
      <c r="B65" s="11" t="s">
        <v>14</v>
      </c>
      <c r="C65" s="12"/>
      <c r="D65" s="12"/>
      <c r="E65" s="12">
        <v>709</v>
      </c>
      <c r="F65" s="30" t="s">
        <v>153</v>
      </c>
      <c r="G65" s="12">
        <v>1918</v>
      </c>
      <c r="H65" s="12">
        <f>ROUND(I65/1.02,0)</f>
        <v>2023</v>
      </c>
      <c r="I65" s="12">
        <v>2063</v>
      </c>
      <c r="J65" s="12">
        <f>ROUND(K65/1.02,0)</f>
        <v>0</v>
      </c>
      <c r="K65" s="12">
        <v>0</v>
      </c>
      <c r="L65" s="12">
        <v>0</v>
      </c>
      <c r="M65" s="12">
        <f>ROUND(K65+K65*2/100,0)</f>
        <v>0</v>
      </c>
    </row>
    <row r="66" spans="1:13" ht="12.75">
      <c r="A66" s="13" t="s">
        <v>65</v>
      </c>
      <c r="B66" s="11" t="s">
        <v>14</v>
      </c>
      <c r="C66" s="12"/>
      <c r="D66" s="12"/>
      <c r="E66" s="12">
        <v>709</v>
      </c>
      <c r="F66" s="30" t="s">
        <v>153</v>
      </c>
      <c r="G66" s="12">
        <v>1918</v>
      </c>
      <c r="H66" s="12">
        <f>ROUND(I66/1.02,0)</f>
        <v>2023</v>
      </c>
      <c r="I66" s="12">
        <v>2063</v>
      </c>
      <c r="J66" s="12">
        <f>ROUND(K66/1.02,0)</f>
        <v>0</v>
      </c>
      <c r="K66" s="12">
        <v>0</v>
      </c>
      <c r="L66" s="12">
        <v>0</v>
      </c>
      <c r="M66" s="12">
        <f>ROUND(K66+K66*2/100,0)</f>
        <v>0</v>
      </c>
    </row>
    <row r="67" spans="1:13" ht="12.75">
      <c r="A67" s="13" t="s">
        <v>66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3" t="s">
        <v>67</v>
      </c>
      <c r="B68" s="11" t="s">
        <v>14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3" t="s">
        <v>68</v>
      </c>
      <c r="B69" s="11" t="s">
        <v>14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3" t="s">
        <v>69</v>
      </c>
      <c r="B70" s="11"/>
      <c r="C70" s="12"/>
      <c r="D70" s="12"/>
      <c r="E70" s="12">
        <v>709</v>
      </c>
      <c r="F70" s="30" t="s">
        <v>153</v>
      </c>
      <c r="G70" s="12">
        <v>1918</v>
      </c>
      <c r="H70" s="12">
        <f>ROUND(I70/1.02,0)</f>
        <v>2023</v>
      </c>
      <c r="I70" s="12">
        <v>2063</v>
      </c>
      <c r="J70" s="12">
        <f>ROUND(K70/1.02,0)</f>
        <v>0</v>
      </c>
      <c r="K70" s="12">
        <v>0</v>
      </c>
      <c r="L70" s="12">
        <v>0</v>
      </c>
      <c r="M70" s="12">
        <f>ROUND(K70+K70*2/100,0)</f>
        <v>0</v>
      </c>
    </row>
    <row r="71" spans="1:13" ht="12.75">
      <c r="A71" s="13" t="s">
        <v>70</v>
      </c>
      <c r="B71" s="11" t="s">
        <v>14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3" t="s">
        <v>71</v>
      </c>
      <c r="B72" s="11" t="s">
        <v>14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3" t="s">
        <v>72</v>
      </c>
      <c r="B73" s="11" t="s">
        <v>14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3" t="s">
        <v>73</v>
      </c>
      <c r="B74" s="11" t="s">
        <v>14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3" t="s">
        <v>74</v>
      </c>
      <c r="B75" s="11" t="s">
        <v>14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3" t="s">
        <v>75</v>
      </c>
      <c r="B76" s="11" t="s">
        <v>14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3" t="s">
        <v>76</v>
      </c>
      <c r="B77" s="11" t="s">
        <v>14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3" t="s">
        <v>77</v>
      </c>
      <c r="B78" s="11" t="s">
        <v>14</v>
      </c>
      <c r="C78" s="12"/>
      <c r="D78" s="12"/>
      <c r="E78" s="12">
        <v>9910</v>
      </c>
      <c r="F78" s="12">
        <f>11505-971</f>
        <v>10534</v>
      </c>
      <c r="G78" s="12">
        <f>12066-104</f>
        <v>11962</v>
      </c>
      <c r="H78" s="12">
        <f>ROUND(I78/1.02,0)</f>
        <v>11375</v>
      </c>
      <c r="I78" s="12">
        <f>11710-108</f>
        <v>11602</v>
      </c>
      <c r="J78" s="12">
        <f>ROUND(K78/1.02,0)</f>
        <v>11190</v>
      </c>
      <c r="K78" s="12">
        <f>11521.6-108</f>
        <v>11413.6</v>
      </c>
      <c r="L78" s="12">
        <f>ROUND(M78/1.02,0)</f>
        <v>11555</v>
      </c>
      <c r="M78" s="12">
        <f>11483.6+302</f>
        <v>11785.6</v>
      </c>
    </row>
    <row r="79" spans="1:13" ht="25.5">
      <c r="A79" s="13" t="s">
        <v>78</v>
      </c>
      <c r="B79" s="11" t="s">
        <v>14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3" t="s">
        <v>79</v>
      </c>
      <c r="B80" s="11" t="s">
        <v>14</v>
      </c>
      <c r="C80" s="12"/>
      <c r="D80" s="12"/>
      <c r="E80" s="12">
        <v>184</v>
      </c>
      <c r="F80" s="12">
        <v>203</v>
      </c>
      <c r="G80" s="12">
        <v>239</v>
      </c>
      <c r="H80" s="12">
        <f>ROUND(I80/1.02,0)</f>
        <v>231</v>
      </c>
      <c r="I80" s="12">
        <v>236</v>
      </c>
      <c r="J80" s="12">
        <f>ROUND(K80/1.02,0)</f>
        <v>234</v>
      </c>
      <c r="K80" s="12">
        <v>238.7</v>
      </c>
      <c r="L80" s="12">
        <f>ROUND(M80/1.02,0)</f>
        <v>243</v>
      </c>
      <c r="M80" s="12">
        <v>247.5</v>
      </c>
    </row>
    <row r="81" spans="1:13" ht="25.5">
      <c r="A81" s="13" t="s">
        <v>80</v>
      </c>
      <c r="B81" s="11" t="s">
        <v>14</v>
      </c>
      <c r="C81" s="12"/>
      <c r="D81" s="12"/>
      <c r="E81" s="12">
        <v>641</v>
      </c>
      <c r="F81" s="12">
        <f>1362-297</f>
        <v>1065</v>
      </c>
      <c r="G81" s="12">
        <v>1454</v>
      </c>
      <c r="H81" s="12">
        <f>ROUND(I81/1.02,0)</f>
        <v>1008</v>
      </c>
      <c r="I81" s="12">
        <v>1028</v>
      </c>
      <c r="J81" s="12">
        <v>1028</v>
      </c>
      <c r="K81" s="12">
        <v>828</v>
      </c>
      <c r="L81" s="12">
        <f>ROUND(M81/1.02,0)</f>
        <v>812</v>
      </c>
      <c r="M81" s="12">
        <v>828</v>
      </c>
    </row>
    <row r="82" spans="1:13" ht="12.75">
      <c r="A82" s="13" t="s">
        <v>81</v>
      </c>
      <c r="B82" s="11" t="s">
        <v>14</v>
      </c>
      <c r="C82" s="12"/>
      <c r="D82" s="12"/>
      <c r="E82" s="12">
        <v>196</v>
      </c>
      <c r="F82" s="12">
        <v>864</v>
      </c>
      <c r="G82" s="12">
        <v>311</v>
      </c>
      <c r="H82" s="12"/>
      <c r="I82" s="12"/>
      <c r="J82" s="12"/>
      <c r="K82" s="12"/>
      <c r="L82" s="12">
        <f>ROUND(M82/1.02,0)</f>
        <v>402</v>
      </c>
      <c r="M82" s="12">
        <v>410</v>
      </c>
    </row>
    <row r="83" spans="1:13" ht="12.75">
      <c r="A83" s="13" t="s">
        <v>82</v>
      </c>
      <c r="B83" s="11" t="s">
        <v>14</v>
      </c>
      <c r="C83" s="12"/>
      <c r="D83" s="12"/>
      <c r="E83" s="12">
        <v>7577</v>
      </c>
      <c r="F83" s="12">
        <f>7881</f>
        <v>7881</v>
      </c>
      <c r="G83" s="12">
        <v>8852</v>
      </c>
      <c r="H83" s="12">
        <f>ROUND(I83/1.02,0)</f>
        <v>7524</v>
      </c>
      <c r="I83" s="12">
        <f>9737-I64</f>
        <v>7674</v>
      </c>
      <c r="J83" s="12">
        <f>ROUND(K83/1.02,0)</f>
        <v>6902</v>
      </c>
      <c r="K83" s="12">
        <v>7040.4</v>
      </c>
      <c r="L83" s="12">
        <f>ROUND(M83/1.02,0)</f>
        <v>6801</v>
      </c>
      <c r="M83" s="12">
        <v>6937.4</v>
      </c>
    </row>
    <row r="84" spans="1:13" ht="12.75">
      <c r="A84" s="13" t="s">
        <v>83</v>
      </c>
      <c r="B84" s="11" t="s">
        <v>14</v>
      </c>
      <c r="C84" s="12"/>
      <c r="D84" s="12"/>
      <c r="E84" s="12">
        <v>996</v>
      </c>
      <c r="F84" s="12">
        <v>1329</v>
      </c>
      <c r="G84" s="12">
        <v>720</v>
      </c>
      <c r="H84" s="12">
        <f>ROUND(I84/1.02,0)</f>
        <v>686</v>
      </c>
      <c r="I84" s="12">
        <v>700</v>
      </c>
      <c r="J84" s="12">
        <f>ROUND(K84/1.02,0)</f>
        <v>490</v>
      </c>
      <c r="K84" s="12">
        <v>500</v>
      </c>
      <c r="L84" s="12">
        <f>ROUND(M84/1.02,0)</f>
        <v>294</v>
      </c>
      <c r="M84" s="12">
        <v>300</v>
      </c>
    </row>
    <row r="85" spans="1:13" ht="12.75">
      <c r="A85" s="13" t="s">
        <v>84</v>
      </c>
      <c r="B85" s="11" t="s">
        <v>14</v>
      </c>
      <c r="C85" s="12"/>
      <c r="D85" s="12"/>
      <c r="E85" s="12">
        <v>243</v>
      </c>
      <c r="F85" s="12">
        <f>F89+F90</f>
        <v>256</v>
      </c>
      <c r="G85" s="12">
        <f>G90+G89+G87</f>
        <v>165</v>
      </c>
      <c r="H85" s="12">
        <f>ROUND(I85/1.02,0)</f>
        <v>250</v>
      </c>
      <c r="I85" s="12">
        <f>I89+I90+I87</f>
        <v>255</v>
      </c>
      <c r="J85" s="12">
        <f>J89+J90+J87</f>
        <v>250</v>
      </c>
      <c r="K85" s="12">
        <f>K89+K90+K87</f>
        <v>255</v>
      </c>
      <c r="L85" s="12">
        <f>L89+L90+L87</f>
        <v>250</v>
      </c>
      <c r="M85" s="12">
        <f>M87+M89+M90</f>
        <v>255</v>
      </c>
    </row>
    <row r="86" spans="1:13" ht="12.75">
      <c r="A86" s="13" t="s">
        <v>85</v>
      </c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3" t="s">
        <v>86</v>
      </c>
      <c r="B87" s="11" t="s">
        <v>14</v>
      </c>
      <c r="C87" s="12"/>
      <c r="D87" s="12"/>
      <c r="E87" s="12">
        <v>0</v>
      </c>
      <c r="F87" s="12">
        <v>0</v>
      </c>
      <c r="G87" s="12">
        <v>5</v>
      </c>
      <c r="H87" s="12">
        <f>ROUND(I87/1.02,0)</f>
        <v>5</v>
      </c>
      <c r="I87" s="12">
        <v>5</v>
      </c>
      <c r="J87" s="12">
        <f>ROUND(K87/1.02,0)</f>
        <v>5</v>
      </c>
      <c r="K87" s="12">
        <v>5</v>
      </c>
      <c r="L87" s="12">
        <f>ROUND(M87/1.02,0)</f>
        <v>5</v>
      </c>
      <c r="M87" s="12">
        <v>5</v>
      </c>
    </row>
    <row r="88" spans="1:13" ht="25.5">
      <c r="A88" s="13" t="s">
        <v>87</v>
      </c>
      <c r="B88" s="11" t="s">
        <v>14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3" t="s">
        <v>88</v>
      </c>
      <c r="B89" s="11" t="s">
        <v>14</v>
      </c>
      <c r="C89" s="12"/>
      <c r="D89" s="12"/>
      <c r="E89" s="12">
        <v>163</v>
      </c>
      <c r="F89" s="12">
        <v>161</v>
      </c>
      <c r="G89" s="12">
        <v>110</v>
      </c>
      <c r="H89" s="12">
        <f>ROUND(I89/1.02,0)</f>
        <v>196</v>
      </c>
      <c r="I89" s="12">
        <v>200</v>
      </c>
      <c r="J89" s="12">
        <f>ROUND(K89/1.02,0)</f>
        <v>196</v>
      </c>
      <c r="K89" s="12">
        <v>200</v>
      </c>
      <c r="L89" s="12">
        <f>ROUND(M89/1.02,0)</f>
        <v>196</v>
      </c>
      <c r="M89" s="12">
        <v>200</v>
      </c>
    </row>
    <row r="90" spans="1:13" ht="12.75">
      <c r="A90" s="13" t="s">
        <v>89</v>
      </c>
      <c r="B90" s="11" t="s">
        <v>14</v>
      </c>
      <c r="C90" s="12"/>
      <c r="D90" s="12"/>
      <c r="E90" s="12">
        <v>80</v>
      </c>
      <c r="F90" s="12">
        <v>95</v>
      </c>
      <c r="G90" s="12">
        <v>50</v>
      </c>
      <c r="H90" s="12">
        <f>ROUND(I90/1.02,0)</f>
        <v>49</v>
      </c>
      <c r="I90" s="12">
        <v>50</v>
      </c>
      <c r="J90" s="12">
        <f>ROUND(K90/1.02,0)</f>
        <v>49</v>
      </c>
      <c r="K90" s="12">
        <v>50</v>
      </c>
      <c r="L90" s="12">
        <f>ROUND(M90/1.02,0)</f>
        <v>49</v>
      </c>
      <c r="M90" s="12">
        <v>50</v>
      </c>
    </row>
    <row r="91" spans="1:13" ht="12.75">
      <c r="A91" s="13" t="s">
        <v>90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13" t="s">
        <v>91</v>
      </c>
      <c r="B92" s="11" t="s">
        <v>14</v>
      </c>
      <c r="C92" s="12"/>
      <c r="D92" s="12"/>
      <c r="E92" s="12">
        <v>50</v>
      </c>
      <c r="F92" s="12">
        <v>50</v>
      </c>
      <c r="G92" s="12">
        <v>50</v>
      </c>
      <c r="H92" s="12">
        <f>ROUND(I92/1.02,0)</f>
        <v>49</v>
      </c>
      <c r="I92" s="12">
        <v>50</v>
      </c>
      <c r="J92" s="12">
        <f>ROUND(K92/1.02,0)</f>
        <v>49</v>
      </c>
      <c r="K92" s="12">
        <v>50</v>
      </c>
      <c r="L92" s="12">
        <f>ROUND(M92/1.02,0)</f>
        <v>49</v>
      </c>
      <c r="M92" s="12">
        <v>50</v>
      </c>
    </row>
    <row r="93" spans="1:13" ht="12.75">
      <c r="A93" s="13" t="s">
        <v>92</v>
      </c>
      <c r="B93" s="11" t="s">
        <v>14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13" t="s">
        <v>93</v>
      </c>
      <c r="B94" s="11" t="s">
        <v>14</v>
      </c>
      <c r="C94" s="12"/>
      <c r="D94" s="12"/>
      <c r="E94" s="12">
        <v>30</v>
      </c>
      <c r="F94" s="12">
        <v>45</v>
      </c>
      <c r="G94" s="12">
        <v>0</v>
      </c>
      <c r="H94" s="12">
        <v>0</v>
      </c>
      <c r="I94" s="12">
        <v>0</v>
      </c>
      <c r="J94" s="12">
        <f>ROUND(K94/1.02,0)</f>
        <v>0</v>
      </c>
      <c r="K94" s="12">
        <v>0</v>
      </c>
      <c r="L94" s="12">
        <v>0</v>
      </c>
      <c r="M94" s="12">
        <v>0</v>
      </c>
    </row>
    <row r="95" spans="1:13" ht="12.75">
      <c r="A95" s="13" t="s">
        <v>94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.75">
      <c r="A96" s="13" t="s">
        <v>95</v>
      </c>
      <c r="B96" s="11" t="s">
        <v>14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51">
      <c r="A97" s="13" t="s">
        <v>96</v>
      </c>
      <c r="B97" s="11" t="s">
        <v>14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25.5">
      <c r="A98" s="13" t="s">
        <v>97</v>
      </c>
      <c r="B98" s="11" t="s">
        <v>14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3" t="s">
        <v>98</v>
      </c>
      <c r="B99" s="11" t="s">
        <v>14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51">
      <c r="A100" s="13" t="s">
        <v>99</v>
      </c>
      <c r="B100" s="11" t="s">
        <v>14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5.5">
      <c r="A101" s="13" t="s">
        <v>100</v>
      </c>
      <c r="B101" s="11" t="s">
        <v>14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25.5">
      <c r="A102" s="13" t="s">
        <v>101</v>
      </c>
      <c r="B102" s="11" t="s">
        <v>14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25.5">
      <c r="A103" s="13" t="s">
        <v>102</v>
      </c>
      <c r="B103" s="11" t="s">
        <v>14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25.5">
      <c r="A104" s="13" t="s">
        <v>103</v>
      </c>
      <c r="B104" s="11" t="s">
        <v>14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3" t="s">
        <v>104</v>
      </c>
      <c r="B105" s="11" t="s">
        <v>14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3" t="s">
        <v>105</v>
      </c>
      <c r="B106" s="11" t="s">
        <v>14</v>
      </c>
      <c r="C106" s="12"/>
      <c r="D106" s="12"/>
      <c r="E106" s="12">
        <v>10674</v>
      </c>
      <c r="F106" s="12">
        <f>11561</f>
        <v>11561</v>
      </c>
      <c r="G106" s="12">
        <v>12285</v>
      </c>
      <c r="H106" s="12">
        <f>ROUND(I106/1.02,0)</f>
        <v>11956</v>
      </c>
      <c r="I106" s="12">
        <v>12195.1</v>
      </c>
      <c r="J106" s="12">
        <f>ROUND(K106/1.02,0)</f>
        <v>12946</v>
      </c>
      <c r="K106" s="12">
        <v>13205</v>
      </c>
      <c r="L106" s="12">
        <f>ROUND(M106/1.02,0)</f>
        <v>12834</v>
      </c>
      <c r="M106" s="12">
        <v>13091</v>
      </c>
    </row>
    <row r="107" spans="1:13" ht="12.75">
      <c r="A107" s="15" t="s">
        <v>106</v>
      </c>
      <c r="B107" s="11" t="s">
        <v>14</v>
      </c>
      <c r="C107" s="12"/>
      <c r="D107" s="12"/>
      <c r="E107" s="12">
        <v>31130</v>
      </c>
      <c r="F107" s="30">
        <f>F78+F80+F81+F83+F82+F84+F85+F106+1976</f>
        <v>35669</v>
      </c>
      <c r="G107" s="12">
        <f>G78+G80+G81+G83+G84+G85+G106+G64+G82</f>
        <v>37906</v>
      </c>
      <c r="H107" s="12">
        <f aca="true" t="shared" si="2" ref="H107:M107">H78+H80+H81+H83+H84+H85+H106+H64</f>
        <v>35053</v>
      </c>
      <c r="I107" s="12">
        <f t="shared" si="2"/>
        <v>35753.1</v>
      </c>
      <c r="J107" s="12">
        <f t="shared" si="2"/>
        <v>33040</v>
      </c>
      <c r="K107" s="12">
        <f t="shared" si="2"/>
        <v>33480.7</v>
      </c>
      <c r="L107" s="12">
        <f>L78+L80+L81+L83+L84+L85+L106+L64+L82</f>
        <v>33191</v>
      </c>
      <c r="M107" s="12">
        <f t="shared" si="2"/>
        <v>33444.5</v>
      </c>
    </row>
    <row r="108" spans="1:13" ht="25.5">
      <c r="A108" s="13" t="s">
        <v>107</v>
      </c>
      <c r="B108" s="11" t="s">
        <v>14</v>
      </c>
      <c r="C108" s="12"/>
      <c r="D108" s="12"/>
      <c r="E108" s="12">
        <v>1494</v>
      </c>
      <c r="F108" s="29">
        <f aca="true" t="shared" si="3" ref="F108:M108">F61-F107</f>
        <v>173</v>
      </c>
      <c r="G108" s="29">
        <f t="shared" si="3"/>
        <v>-512</v>
      </c>
      <c r="H108" s="29">
        <f t="shared" si="3"/>
        <v>-591</v>
      </c>
      <c r="I108" s="29">
        <f t="shared" si="3"/>
        <v>-0.09999999999854481</v>
      </c>
      <c r="J108" s="29">
        <f>J61-J107</f>
        <v>-164</v>
      </c>
      <c r="K108" s="29">
        <f t="shared" si="3"/>
        <v>0</v>
      </c>
      <c r="L108" s="29">
        <f t="shared" si="3"/>
        <v>-351</v>
      </c>
      <c r="M108" s="29">
        <f t="shared" si="3"/>
        <v>0</v>
      </c>
    </row>
    <row r="109" spans="1:13" ht="12.75">
      <c r="A109" s="13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3" t="s">
        <v>108</v>
      </c>
      <c r="B110" s="11" t="s">
        <v>14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3" t="s">
        <v>26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3" t="s">
        <v>109</v>
      </c>
      <c r="B112" s="11" t="s">
        <v>14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3" t="s">
        <v>110</v>
      </c>
      <c r="B113" s="11" t="s">
        <v>14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6" t="s">
        <v>111</v>
      </c>
      <c r="B114" s="17"/>
      <c r="C114" s="9"/>
      <c r="D114" s="9"/>
      <c r="E114" s="18"/>
      <c r="F114" s="18"/>
      <c r="G114" s="18"/>
      <c r="H114" s="18"/>
      <c r="I114" s="18"/>
      <c r="J114" s="9"/>
      <c r="K114" s="9"/>
      <c r="L114" s="9"/>
      <c r="M114" s="9"/>
    </row>
    <row r="115" spans="1:13" ht="25.5">
      <c r="A115" s="19" t="s">
        <v>112</v>
      </c>
      <c r="B115" s="11" t="s">
        <v>113</v>
      </c>
      <c r="C115" s="20"/>
      <c r="D115" s="20"/>
      <c r="E115" s="21">
        <v>709</v>
      </c>
      <c r="F115" s="21">
        <v>1976</v>
      </c>
      <c r="G115" s="21">
        <v>1918</v>
      </c>
      <c r="H115" s="20">
        <f>ROUND(I115/1.02,0)</f>
        <v>2023</v>
      </c>
      <c r="I115" s="20">
        <v>2063</v>
      </c>
      <c r="J115" s="20">
        <v>0</v>
      </c>
      <c r="K115" s="20">
        <v>0</v>
      </c>
      <c r="L115" s="20">
        <v>0</v>
      </c>
      <c r="M115" s="20">
        <v>0</v>
      </c>
    </row>
    <row r="116" spans="1:13" ht="25.5" customHeight="1">
      <c r="A116" s="19" t="s">
        <v>114</v>
      </c>
      <c r="B116" s="11" t="s">
        <v>115</v>
      </c>
      <c r="C116" s="20"/>
      <c r="D116" s="20"/>
      <c r="E116" s="22">
        <v>48</v>
      </c>
      <c r="F116" s="22">
        <v>279</v>
      </c>
      <c r="G116" s="22">
        <f>ROUND(G115/F115*100,0)</f>
        <v>97</v>
      </c>
      <c r="H116" s="22">
        <f>ROUND(H115/G115*100,0)</f>
        <v>105</v>
      </c>
      <c r="I116" s="22">
        <f>ROUND(I115/G115*100,0)</f>
        <v>108</v>
      </c>
      <c r="J116" s="20">
        <v>0</v>
      </c>
      <c r="K116" s="20">
        <v>0</v>
      </c>
      <c r="L116" s="20">
        <v>0</v>
      </c>
      <c r="M116" s="20">
        <v>0</v>
      </c>
    </row>
    <row r="117" spans="1:13" ht="12.75">
      <c r="A117" s="19" t="s">
        <v>116</v>
      </c>
      <c r="B117" s="11"/>
      <c r="C117" s="20"/>
      <c r="D117" s="20"/>
      <c r="E117" s="21"/>
      <c r="F117" s="21"/>
      <c r="G117" s="21"/>
      <c r="H117" s="21"/>
      <c r="I117" s="21"/>
      <c r="J117" s="20"/>
      <c r="K117" s="20"/>
      <c r="L117" s="20"/>
      <c r="M117" s="20"/>
    </row>
    <row r="118" spans="1:13" ht="25.5">
      <c r="A118" s="19" t="s">
        <v>117</v>
      </c>
      <c r="B118" s="11" t="s">
        <v>113</v>
      </c>
      <c r="C118" s="20"/>
      <c r="D118" s="20"/>
      <c r="E118" s="21"/>
      <c r="F118" s="21"/>
      <c r="G118" s="21"/>
      <c r="H118" s="21"/>
      <c r="I118" s="21"/>
      <c r="J118" s="20"/>
      <c r="K118" s="20"/>
      <c r="L118" s="20"/>
      <c r="M118" s="20"/>
    </row>
    <row r="119" spans="1:13" ht="25.5" customHeight="1">
      <c r="A119" s="19" t="s">
        <v>118</v>
      </c>
      <c r="B119" s="11" t="s">
        <v>115</v>
      </c>
      <c r="C119" s="20"/>
      <c r="D119" s="20"/>
      <c r="E119" s="22"/>
      <c r="F119" s="22"/>
      <c r="G119" s="22"/>
      <c r="H119" s="22"/>
      <c r="I119" s="22"/>
      <c r="J119" s="20"/>
      <c r="K119" s="20"/>
      <c r="L119" s="20"/>
      <c r="M119" s="20"/>
    </row>
    <row r="120" spans="1:13" ht="12.75">
      <c r="A120" s="19" t="s">
        <v>35</v>
      </c>
      <c r="B120" s="11"/>
      <c r="C120" s="20"/>
      <c r="D120" s="20"/>
      <c r="E120" s="21"/>
      <c r="F120" s="21"/>
      <c r="G120" s="21"/>
      <c r="H120" s="21"/>
      <c r="I120" s="21"/>
      <c r="J120" s="20"/>
      <c r="K120" s="20"/>
      <c r="L120" s="20"/>
      <c r="M120" s="20"/>
    </row>
    <row r="121" spans="1:13" ht="25.5">
      <c r="A121" s="19" t="s">
        <v>119</v>
      </c>
      <c r="B121" s="11" t="s">
        <v>113</v>
      </c>
      <c r="C121" s="20"/>
      <c r="D121" s="20"/>
      <c r="E121" s="21"/>
      <c r="F121" s="21"/>
      <c r="G121" s="21"/>
      <c r="H121" s="21"/>
      <c r="I121" s="21"/>
      <c r="J121" s="20"/>
      <c r="K121" s="20"/>
      <c r="L121" s="20"/>
      <c r="M121" s="20"/>
    </row>
    <row r="122" spans="1:13" ht="25.5" customHeight="1">
      <c r="A122" s="19" t="s">
        <v>118</v>
      </c>
      <c r="B122" s="11" t="s">
        <v>115</v>
      </c>
      <c r="C122" s="20"/>
      <c r="D122" s="20"/>
      <c r="E122" s="22"/>
      <c r="F122" s="22"/>
      <c r="G122" s="22"/>
      <c r="H122" s="22"/>
      <c r="I122" s="22"/>
      <c r="J122" s="20"/>
      <c r="K122" s="20"/>
      <c r="L122" s="20"/>
      <c r="M122" s="20"/>
    </row>
    <row r="123" spans="1:13" ht="25.5">
      <c r="A123" s="19" t="s">
        <v>120</v>
      </c>
      <c r="B123" s="11" t="s">
        <v>113</v>
      </c>
      <c r="C123" s="20"/>
      <c r="D123" s="20"/>
      <c r="E123" s="21"/>
      <c r="F123" s="21"/>
      <c r="G123" s="21"/>
      <c r="H123" s="21"/>
      <c r="I123" s="21"/>
      <c r="J123" s="20"/>
      <c r="K123" s="20"/>
      <c r="L123" s="20"/>
      <c r="M123" s="20"/>
    </row>
    <row r="124" spans="1:13" ht="25.5" customHeight="1">
      <c r="A124" s="19" t="s">
        <v>118</v>
      </c>
      <c r="B124" s="11" t="s">
        <v>115</v>
      </c>
      <c r="C124" s="20"/>
      <c r="D124" s="20"/>
      <c r="E124" s="21"/>
      <c r="F124" s="21"/>
      <c r="G124" s="21"/>
      <c r="H124" s="21"/>
      <c r="I124" s="21"/>
      <c r="J124" s="20"/>
      <c r="K124" s="20"/>
      <c r="L124" s="20"/>
      <c r="M124" s="20"/>
    </row>
    <row r="125" spans="1:13" ht="25.5">
      <c r="A125" s="19" t="s">
        <v>121</v>
      </c>
      <c r="B125" s="11" t="s">
        <v>113</v>
      </c>
      <c r="C125" s="20"/>
      <c r="D125" s="20"/>
      <c r="E125" s="27">
        <v>709</v>
      </c>
      <c r="F125" s="27">
        <v>1976</v>
      </c>
      <c r="G125" s="21">
        <v>1918</v>
      </c>
      <c r="H125" s="21">
        <f>ROUND(I125/1.02,0)</f>
        <v>2023</v>
      </c>
      <c r="I125" s="21">
        <v>2063</v>
      </c>
      <c r="J125" s="20">
        <v>0</v>
      </c>
      <c r="K125" s="20">
        <v>0</v>
      </c>
      <c r="L125" s="20">
        <v>0</v>
      </c>
      <c r="M125" s="20">
        <v>0</v>
      </c>
    </row>
    <row r="126" spans="1:13" ht="25.5" customHeight="1">
      <c r="A126" s="19" t="s">
        <v>118</v>
      </c>
      <c r="B126" s="11" t="s">
        <v>115</v>
      </c>
      <c r="C126" s="20"/>
      <c r="D126" s="31"/>
      <c r="E126" s="33">
        <v>48</v>
      </c>
      <c r="F126" s="33">
        <v>279</v>
      </c>
      <c r="G126" s="21">
        <v>97</v>
      </c>
      <c r="H126" s="22">
        <v>105</v>
      </c>
      <c r="I126" s="22">
        <v>108</v>
      </c>
      <c r="J126" s="20">
        <v>0</v>
      </c>
      <c r="K126" s="20">
        <v>0</v>
      </c>
      <c r="L126" s="20">
        <v>0</v>
      </c>
      <c r="M126" s="20">
        <v>0</v>
      </c>
    </row>
    <row r="127" spans="1:13" ht="38.25">
      <c r="A127" s="19" t="s">
        <v>122</v>
      </c>
      <c r="B127" s="11" t="s">
        <v>113</v>
      </c>
      <c r="C127" s="20"/>
      <c r="D127" s="20"/>
      <c r="E127" s="32"/>
      <c r="F127" s="32"/>
      <c r="G127" s="21"/>
      <c r="H127" s="21"/>
      <c r="I127" s="21"/>
      <c r="J127" s="20"/>
      <c r="K127" s="20"/>
      <c r="L127" s="20"/>
      <c r="M127" s="20"/>
    </row>
    <row r="128" spans="1:13" ht="12.75">
      <c r="A128" s="19" t="s">
        <v>26</v>
      </c>
      <c r="B128" s="11"/>
      <c r="C128" s="20"/>
      <c r="D128" s="20"/>
      <c r="E128" s="21"/>
      <c r="F128" s="21"/>
      <c r="G128" s="21"/>
      <c r="H128" s="21"/>
      <c r="I128" s="21"/>
      <c r="J128" s="20"/>
      <c r="K128" s="20"/>
      <c r="L128" s="20"/>
      <c r="M128" s="20"/>
    </row>
    <row r="129" spans="1:13" ht="25.5">
      <c r="A129" s="19" t="s">
        <v>123</v>
      </c>
      <c r="B129" s="11" t="s">
        <v>113</v>
      </c>
      <c r="C129" s="20"/>
      <c r="D129" s="20"/>
      <c r="E129" s="21"/>
      <c r="F129" s="21"/>
      <c r="G129" s="21"/>
      <c r="H129" s="21"/>
      <c r="I129" s="21"/>
      <c r="J129" s="20"/>
      <c r="K129" s="20"/>
      <c r="L129" s="20"/>
      <c r="M129" s="20"/>
    </row>
    <row r="130" spans="1:13" ht="25.5">
      <c r="A130" s="19" t="s">
        <v>124</v>
      </c>
      <c r="B130" s="11" t="s">
        <v>113</v>
      </c>
      <c r="C130" s="20"/>
      <c r="D130" s="20"/>
      <c r="E130" s="21"/>
      <c r="F130" s="21"/>
      <c r="G130" s="21"/>
      <c r="H130" s="21"/>
      <c r="I130" s="21"/>
      <c r="J130" s="20"/>
      <c r="K130" s="20"/>
      <c r="L130" s="20"/>
      <c r="M130" s="20"/>
    </row>
    <row r="131" spans="1:13" ht="12.75">
      <c r="A131" s="19"/>
      <c r="B131" s="11"/>
      <c r="C131" s="20"/>
      <c r="D131" s="20"/>
      <c r="E131" s="21"/>
      <c r="F131" s="21"/>
      <c r="G131" s="21"/>
      <c r="H131" s="21"/>
      <c r="I131" s="21"/>
      <c r="J131" s="20"/>
      <c r="K131" s="20"/>
      <c r="L131" s="20"/>
      <c r="M131" s="20"/>
    </row>
    <row r="132" spans="1:13" ht="25.5">
      <c r="A132" s="19" t="s">
        <v>125</v>
      </c>
      <c r="B132" s="11" t="s">
        <v>113</v>
      </c>
      <c r="C132" s="20"/>
      <c r="D132" s="20"/>
      <c r="E132" s="21">
        <v>709</v>
      </c>
      <c r="F132" s="21">
        <v>1976</v>
      </c>
      <c r="G132" s="21">
        <v>1918</v>
      </c>
      <c r="H132" s="21">
        <f>ROUND(I132/1.02,0)</f>
        <v>2023</v>
      </c>
      <c r="I132" s="21">
        <v>2063</v>
      </c>
      <c r="J132" s="20">
        <v>0</v>
      </c>
      <c r="K132" s="20">
        <v>0</v>
      </c>
      <c r="L132" s="20">
        <v>0</v>
      </c>
      <c r="M132" s="20">
        <v>0</v>
      </c>
    </row>
    <row r="133" spans="1:13" ht="25.5">
      <c r="A133" s="19" t="s">
        <v>126</v>
      </c>
      <c r="B133" s="11" t="s">
        <v>113</v>
      </c>
      <c r="C133" s="20"/>
      <c r="D133" s="20"/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0">
        <v>0</v>
      </c>
      <c r="K133" s="20">
        <v>0</v>
      </c>
      <c r="L133" s="20">
        <v>0</v>
      </c>
      <c r="M133" s="20">
        <v>0</v>
      </c>
    </row>
    <row r="134" spans="1:13" ht="25.5">
      <c r="A134" s="23" t="s">
        <v>127</v>
      </c>
      <c r="B134" s="24" t="s">
        <v>113</v>
      </c>
      <c r="C134" s="25" t="s">
        <v>128</v>
      </c>
      <c r="D134" s="26"/>
      <c r="E134" s="27">
        <v>5380</v>
      </c>
      <c r="F134" s="27">
        <f>E134+F132-5</f>
        <v>7351</v>
      </c>
      <c r="G134" s="27">
        <f>F134+G132</f>
        <v>9269</v>
      </c>
      <c r="H134" s="27">
        <f>G134+H132</f>
        <v>11292</v>
      </c>
      <c r="I134" s="27">
        <f>+I132+G134</f>
        <v>11332</v>
      </c>
      <c r="J134" s="27">
        <v>0</v>
      </c>
      <c r="K134" s="27">
        <v>0</v>
      </c>
      <c r="L134" s="27">
        <v>0</v>
      </c>
      <c r="M134" s="27">
        <v>0</v>
      </c>
    </row>
    <row r="135" spans="1:13" ht="12.75">
      <c r="A135" s="16" t="s">
        <v>129</v>
      </c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25.5">
      <c r="A136" s="19" t="s">
        <v>130</v>
      </c>
      <c r="B136" s="11" t="s">
        <v>131</v>
      </c>
      <c r="C136" s="12"/>
      <c r="D136" s="12"/>
      <c r="E136" s="12">
        <v>6</v>
      </c>
      <c r="F136" s="12">
        <v>4</v>
      </c>
      <c r="G136" s="12">
        <v>4</v>
      </c>
      <c r="H136" s="12">
        <v>4</v>
      </c>
      <c r="I136" s="12">
        <v>4</v>
      </c>
      <c r="J136" s="12">
        <v>4</v>
      </c>
      <c r="K136" s="12">
        <v>4</v>
      </c>
      <c r="L136" s="12">
        <v>4</v>
      </c>
      <c r="M136" s="12">
        <v>4</v>
      </c>
    </row>
    <row r="137" spans="1:13" ht="25.5">
      <c r="A137" s="19" t="s">
        <v>132</v>
      </c>
      <c r="B137" s="11" t="s">
        <v>14</v>
      </c>
      <c r="C137" s="12"/>
      <c r="D137" s="12"/>
      <c r="E137" s="12">
        <v>2260</v>
      </c>
      <c r="F137" s="12">
        <v>2041</v>
      </c>
      <c r="G137" s="12">
        <v>1896</v>
      </c>
      <c r="H137" s="12">
        <f>ROUND(I137/1.02,0)</f>
        <v>2420</v>
      </c>
      <c r="I137" s="12">
        <v>2468</v>
      </c>
      <c r="J137" s="12">
        <f>ROUND(K137/1.02,0)</f>
        <v>2420</v>
      </c>
      <c r="K137" s="12">
        <v>2468</v>
      </c>
      <c r="L137" s="12">
        <f>ROUND(M137/1.02,0)</f>
        <v>2420</v>
      </c>
      <c r="M137" s="12">
        <v>2468</v>
      </c>
    </row>
    <row r="138" spans="1:13" ht="38.25">
      <c r="A138" s="19" t="s">
        <v>133</v>
      </c>
      <c r="B138" s="11" t="s">
        <v>131</v>
      </c>
      <c r="C138" s="12"/>
      <c r="D138" s="12"/>
      <c r="E138" s="12">
        <v>19</v>
      </c>
      <c r="F138" s="12">
        <v>22</v>
      </c>
      <c r="G138" s="12">
        <v>19</v>
      </c>
      <c r="H138" s="12">
        <v>19</v>
      </c>
      <c r="I138" s="12">
        <v>19</v>
      </c>
      <c r="J138" s="12">
        <v>19</v>
      </c>
      <c r="K138" s="12">
        <v>19</v>
      </c>
      <c r="L138" s="12">
        <v>19</v>
      </c>
      <c r="M138" s="12">
        <v>19</v>
      </c>
    </row>
    <row r="139" spans="1:13" ht="38.25">
      <c r="A139" s="19" t="s">
        <v>134</v>
      </c>
      <c r="B139" s="11" t="s">
        <v>14</v>
      </c>
      <c r="C139" s="12"/>
      <c r="D139" s="12"/>
      <c r="E139" s="12">
        <v>4732</v>
      </c>
      <c r="F139" s="12">
        <v>4633</v>
      </c>
      <c r="G139" s="12">
        <v>5231</v>
      </c>
      <c r="H139" s="12">
        <f>ROUND(I139/1.02,0)</f>
        <v>6906</v>
      </c>
      <c r="I139" s="12">
        <v>7044</v>
      </c>
      <c r="J139" s="12">
        <f>ROUND(K139/1.02,0)</f>
        <v>6906</v>
      </c>
      <c r="K139" s="12">
        <v>7044</v>
      </c>
      <c r="L139" s="12">
        <f>ROUND(M139/1.02,0)</f>
        <v>6906</v>
      </c>
      <c r="M139" s="12">
        <v>7044</v>
      </c>
    </row>
    <row r="140" spans="1:13" ht="12.75">
      <c r="A140" s="16" t="s">
        <v>135</v>
      </c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38.25" customHeight="1">
      <c r="A141" s="19" t="s">
        <v>136</v>
      </c>
      <c r="B141" s="11" t="s">
        <v>137</v>
      </c>
      <c r="C141" s="12"/>
      <c r="D141" s="12"/>
      <c r="E141" s="12">
        <v>46</v>
      </c>
      <c r="F141" s="12">
        <v>18</v>
      </c>
      <c r="G141" s="12">
        <v>16</v>
      </c>
      <c r="H141" s="12">
        <v>0</v>
      </c>
      <c r="I141" s="12">
        <v>43</v>
      </c>
      <c r="J141" s="12">
        <v>0</v>
      </c>
      <c r="K141" s="12">
        <v>42</v>
      </c>
      <c r="L141" s="12">
        <v>0</v>
      </c>
      <c r="M141" s="12">
        <v>41</v>
      </c>
    </row>
    <row r="142" spans="1:13" ht="25.5">
      <c r="A142" s="19" t="s">
        <v>138</v>
      </c>
      <c r="B142" s="11" t="s">
        <v>137</v>
      </c>
      <c r="C142" s="12"/>
      <c r="D142" s="12"/>
      <c r="E142" s="12">
        <v>8</v>
      </c>
      <c r="F142" s="12">
        <v>9</v>
      </c>
      <c r="G142" s="12">
        <v>6</v>
      </c>
      <c r="H142" s="12">
        <v>0</v>
      </c>
      <c r="I142" s="12">
        <v>7</v>
      </c>
      <c r="J142" s="12">
        <v>0</v>
      </c>
      <c r="K142" s="12">
        <v>7</v>
      </c>
      <c r="L142" s="12">
        <v>0</v>
      </c>
      <c r="M142" s="12">
        <v>6</v>
      </c>
    </row>
    <row r="143" spans="1:13" ht="12.75">
      <c r="A143" s="16" t="s">
        <v>139</v>
      </c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19" t="s">
        <v>140</v>
      </c>
      <c r="B144" s="11" t="s">
        <v>14</v>
      </c>
      <c r="C144" s="12"/>
      <c r="D144" s="12"/>
      <c r="E144" s="12">
        <v>3302</v>
      </c>
      <c r="F144" s="12">
        <f aca="true" t="shared" si="4" ref="F144:M144">F147+F148+F150+F154</f>
        <v>3478</v>
      </c>
      <c r="G144" s="12">
        <f t="shared" si="4"/>
        <v>3010</v>
      </c>
      <c r="H144" s="12">
        <f t="shared" si="4"/>
        <v>2320</v>
      </c>
      <c r="I144" s="12">
        <f t="shared" si="4"/>
        <v>2349</v>
      </c>
      <c r="J144" s="12">
        <f t="shared" si="4"/>
        <v>2549</v>
      </c>
      <c r="K144" s="12">
        <f t="shared" si="4"/>
        <v>2580</v>
      </c>
      <c r="L144" s="12">
        <f t="shared" si="4"/>
        <v>2589</v>
      </c>
      <c r="M144" s="12">
        <f t="shared" si="4"/>
        <v>2620</v>
      </c>
    </row>
    <row r="145" spans="1:13" ht="12.75">
      <c r="A145" s="19" t="s">
        <v>35</v>
      </c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2.75">
      <c r="A146" s="19" t="s">
        <v>141</v>
      </c>
      <c r="B146" s="11" t="s">
        <v>14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2.75">
      <c r="A147" s="19" t="s">
        <v>142</v>
      </c>
      <c r="B147" s="11" t="s">
        <v>14</v>
      </c>
      <c r="C147" s="12"/>
      <c r="D147" s="12"/>
      <c r="E147" s="12">
        <v>154</v>
      </c>
      <c r="F147" s="12">
        <v>137</v>
      </c>
      <c r="G147" s="12">
        <v>77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</row>
    <row r="148" spans="1:13" ht="12.75">
      <c r="A148" s="19" t="s">
        <v>143</v>
      </c>
      <c r="B148" s="11" t="s">
        <v>14</v>
      </c>
      <c r="C148" s="12"/>
      <c r="D148" s="12"/>
      <c r="E148" s="12">
        <v>2291</v>
      </c>
      <c r="F148" s="12">
        <v>949</v>
      </c>
      <c r="G148" s="12">
        <v>392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</row>
    <row r="149" spans="1:13" ht="12.75">
      <c r="A149" s="19" t="s">
        <v>144</v>
      </c>
      <c r="B149" s="11" t="s">
        <v>14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2.75">
      <c r="A150" s="19" t="s">
        <v>145</v>
      </c>
      <c r="B150" s="11" t="s">
        <v>14</v>
      </c>
      <c r="C150" s="12"/>
      <c r="D150" s="12"/>
      <c r="E150" s="12">
        <v>210</v>
      </c>
      <c r="F150" s="12">
        <v>1188</v>
      </c>
      <c r="G150" s="12">
        <v>1014</v>
      </c>
      <c r="H150" s="12">
        <f>849</f>
        <v>849</v>
      </c>
      <c r="I150" s="12">
        <v>849</v>
      </c>
      <c r="J150" s="12">
        <v>1020</v>
      </c>
      <c r="K150" s="12">
        <v>1020</v>
      </c>
      <c r="L150" s="12">
        <v>1020</v>
      </c>
      <c r="M150" s="12">
        <v>1020</v>
      </c>
    </row>
    <row r="151" spans="1:13" ht="25.5">
      <c r="A151" s="19" t="s">
        <v>146</v>
      </c>
      <c r="B151" s="11" t="s">
        <v>14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25.5">
      <c r="A152" s="19" t="s">
        <v>147</v>
      </c>
      <c r="B152" s="11" t="s">
        <v>14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25.5">
      <c r="A153" s="19" t="s">
        <v>148</v>
      </c>
      <c r="B153" s="11" t="s">
        <v>14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2.75" customHeight="1">
      <c r="A154" s="28" t="s">
        <v>149</v>
      </c>
      <c r="B154" s="11" t="s">
        <v>14</v>
      </c>
      <c r="C154" s="12"/>
      <c r="D154" s="12"/>
      <c r="E154" s="12">
        <v>647</v>
      </c>
      <c r="F154" s="12">
        <v>1204</v>
      </c>
      <c r="G154" s="12">
        <v>1527</v>
      </c>
      <c r="H154" s="12">
        <f>ROUND(I154/1.02,0)</f>
        <v>1471</v>
      </c>
      <c r="I154" s="12">
        <v>1500</v>
      </c>
      <c r="J154" s="12">
        <f>ROUND(K154/1.02,0)</f>
        <v>1529</v>
      </c>
      <c r="K154" s="12">
        <v>1560</v>
      </c>
      <c r="L154" s="12">
        <f>ROUND(M154/1.02,0)</f>
        <v>1569</v>
      </c>
      <c r="M154" s="12">
        <v>1600</v>
      </c>
    </row>
    <row r="155" spans="1:13" ht="12.75">
      <c r="A155" s="13"/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2" ht="22.5" customHeight="1">
      <c r="A156" s="1" t="s">
        <v>150</v>
      </c>
      <c r="B156" s="2" t="s">
        <v>155</v>
      </c>
    </row>
    <row r="157" ht="12.75" customHeight="1"/>
    <row r="158" spans="1:2" ht="12.75">
      <c r="A158" s="1" t="s">
        <v>151</v>
      </c>
      <c r="B158" s="2" t="s">
        <v>157</v>
      </c>
    </row>
    <row r="159" spans="1:2" ht="12.75">
      <c r="A159" s="1" t="s">
        <v>152</v>
      </c>
      <c r="B159" s="2" t="s">
        <v>156</v>
      </c>
    </row>
  </sheetData>
  <sheetProtection selectLockedCells="1" selectUnlockedCells="1"/>
  <mergeCells count="10">
    <mergeCell ref="A1:M1"/>
    <mergeCell ref="A2:A4"/>
    <mergeCell ref="B2:B4"/>
    <mergeCell ref="E2:E4"/>
    <mergeCell ref="F2:F4"/>
    <mergeCell ref="G2:G4"/>
    <mergeCell ref="H2:M2"/>
    <mergeCell ref="H3:I3"/>
    <mergeCell ref="J3:K3"/>
    <mergeCell ref="L3:M3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2020-11-09T13:44:38Z</cp:lastPrinted>
  <dcterms:created xsi:type="dcterms:W3CDTF">2020-07-21T12:43:41Z</dcterms:created>
  <dcterms:modified xsi:type="dcterms:W3CDTF">2020-11-09T13:49:28Z</dcterms:modified>
  <cp:category/>
  <cp:version/>
  <cp:contentType/>
  <cp:contentStatus/>
</cp:coreProperties>
</file>