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Titles" localSheetId="0">'Лист1'!$2:$4</definedName>
    <definedName name="_xlnm.Print_Titles" localSheetId="0">'Лист1'!$2:$4</definedName>
  </definedNames>
  <calcPr fullCalcOnLoad="1" refMode="R1C1"/>
</workbook>
</file>

<file path=xl/sharedStrings.xml><?xml version="1.0" encoding="utf-8"?>
<sst xmlns="http://schemas.openxmlformats.org/spreadsheetml/2006/main" count="292" uniqueCount="158">
  <si>
    <t>Показатели</t>
  </si>
  <si>
    <t>Единица измерения</t>
  </si>
  <si>
    <t>2019 год (факт)</t>
  </si>
  <si>
    <t>прогноз</t>
  </si>
  <si>
    <t>2022 год</t>
  </si>
  <si>
    <t>2023 год</t>
  </si>
  <si>
    <t>консервативный</t>
  </si>
  <si>
    <t xml:space="preserve">базовый </t>
  </si>
  <si>
    <t>Сводный финансовый баланс (в ценах соответствующих лет)</t>
  </si>
  <si>
    <t>Доходы</t>
  </si>
  <si>
    <t>Прибыль (убыток) - сальдо</t>
  </si>
  <si>
    <t>тыс. руб.</t>
  </si>
  <si>
    <t xml:space="preserve">    в том числе:</t>
  </si>
  <si>
    <t xml:space="preserve">       прибыль прибыльных предприятий</t>
  </si>
  <si>
    <t>Амортизационные отчисления</t>
  </si>
  <si>
    <t xml:space="preserve">Налоговые доходы </t>
  </si>
  <si>
    <t>из них:</t>
  </si>
  <si>
    <t>налог на прибыль (доход) предприятий и организаций</t>
  </si>
  <si>
    <t>налог на доходы физических лиц</t>
  </si>
  <si>
    <t>Налоги и взосы на социальные нужды</t>
  </si>
  <si>
    <t>Налог на добавленную стоимость</t>
  </si>
  <si>
    <t>Акцизы</t>
  </si>
  <si>
    <t>Налоги на совокупный доход</t>
  </si>
  <si>
    <t xml:space="preserve">   в том числе:</t>
  </si>
  <si>
    <t xml:space="preserve">   единый налог на вмененный доход</t>
  </si>
  <si>
    <t xml:space="preserve">   упрощенная система налогообложения</t>
  </si>
  <si>
    <t xml:space="preserve">   единый сельскохозяйственный налог</t>
  </si>
  <si>
    <t>Налоги  на имущество</t>
  </si>
  <si>
    <t xml:space="preserve">   налог на имущество физических лиц</t>
  </si>
  <si>
    <t xml:space="preserve">   налог на имущество организаций</t>
  </si>
  <si>
    <t xml:space="preserve">   налог на игорный бизнес</t>
  </si>
  <si>
    <t xml:space="preserve">   транспортный налог</t>
  </si>
  <si>
    <t>в том числе:</t>
  </si>
  <si>
    <t xml:space="preserve"> транспортный налог с физических лиц</t>
  </si>
  <si>
    <t xml:space="preserve"> транспортный налог с юридических лиц</t>
  </si>
  <si>
    <t xml:space="preserve">   налог на наследование и дарение</t>
  </si>
  <si>
    <t xml:space="preserve">   земельный налог </t>
  </si>
  <si>
    <t>Платежи за пользование природными ресурсами</t>
  </si>
  <si>
    <t xml:space="preserve">    налог на добычу полезных ископаемых</t>
  </si>
  <si>
    <t xml:space="preserve">   прочие налоговые доходы,госпошлина</t>
  </si>
  <si>
    <t xml:space="preserve">Неналоговые доходы </t>
  </si>
  <si>
    <t xml:space="preserve">    доходы от использования имущества, находящегося в муниципальной собственности </t>
  </si>
  <si>
    <t xml:space="preserve">   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</si>
  <si>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</si>
  <si>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 xml:space="preserve">   Прочие неналоговые доходы (в т.ч. штрафы, санкции, возмещение ущерба)</t>
  </si>
  <si>
    <t>Прочие  доходы</t>
  </si>
  <si>
    <t>Итого доходов</t>
  </si>
  <si>
    <t xml:space="preserve">Сальдо взаимоотношений с другими уровнями власти </t>
  </si>
  <si>
    <t>Средства, передаваемые в бюджеты других уровней</t>
  </si>
  <si>
    <t xml:space="preserve">       в бюджет области</t>
  </si>
  <si>
    <t xml:space="preserve">         из них:</t>
  </si>
  <si>
    <t xml:space="preserve">          акцизы</t>
  </si>
  <si>
    <t xml:space="preserve">          налог на прибыль</t>
  </si>
  <si>
    <t xml:space="preserve">          прочие платежи</t>
  </si>
  <si>
    <t>Часть единого социального налога, централизуемая государственными внебюджетными фондами</t>
  </si>
  <si>
    <t>Средства, получаемые с регионального уровня (прибавляются):</t>
  </si>
  <si>
    <t xml:space="preserve">       из областного бюджета</t>
  </si>
  <si>
    <t xml:space="preserve">      от государственных внебюджетных фондов </t>
  </si>
  <si>
    <t>Всего доходов</t>
  </si>
  <si>
    <t>Расходы</t>
  </si>
  <si>
    <t>Средства, остающиеся в распоряжении организаций</t>
  </si>
  <si>
    <t xml:space="preserve">   из них  на инвестиции</t>
  </si>
  <si>
    <t xml:space="preserve">Затраты на инвестиции </t>
  </si>
  <si>
    <t xml:space="preserve">    из них за счет:</t>
  </si>
  <si>
    <t xml:space="preserve">      средств федерального бюджета</t>
  </si>
  <si>
    <t xml:space="preserve">      средств бюджета области</t>
  </si>
  <si>
    <t xml:space="preserve">      средств местного бюджета</t>
  </si>
  <si>
    <t xml:space="preserve"> Дотации, субсидии, субвенции (всего)</t>
  </si>
  <si>
    <t xml:space="preserve">      из них  на:</t>
  </si>
  <si>
    <t xml:space="preserve">      уголь</t>
  </si>
  <si>
    <t xml:space="preserve">     сельское хозяйство</t>
  </si>
  <si>
    <t xml:space="preserve">      жилищно-коммунальное хозяйство</t>
  </si>
  <si>
    <t xml:space="preserve">      транспорт</t>
  </si>
  <si>
    <t xml:space="preserve">      другие субсидии</t>
  </si>
  <si>
    <t>Расходы на общегосударственные вопросы</t>
  </si>
  <si>
    <t>Обслуживание государственного и муниципального долга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</si>
  <si>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</si>
  <si>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</si>
  <si>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</si>
  <si>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</si>
  <si>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</si>
  <si>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</t>
  </si>
  <si>
    <t xml:space="preserve">      их них:</t>
  </si>
  <si>
    <t xml:space="preserve">      образование</t>
  </si>
  <si>
    <t xml:space="preserve">      культура, искусство, средства массовой информации</t>
  </si>
  <si>
    <t xml:space="preserve">      здравоохранение и физкультура</t>
  </si>
  <si>
    <t xml:space="preserve">      социальная политика</t>
  </si>
  <si>
    <t xml:space="preserve">         в том числе: </t>
  </si>
  <si>
    <t xml:space="preserve">          пенсионное обеспечение</t>
  </si>
  <si>
    <t xml:space="preserve">          социальное обслуживание населения</t>
  </si>
  <si>
    <t xml:space="preserve">          социальное обеспечение населения</t>
  </si>
  <si>
    <t xml:space="preserve">         в том числе:</t>
  </si>
  <si>
    <t>ежемесячные пособия семьям, имеющим детей</t>
  </si>
  <si>
    <t>ежемесячные компенсационные выплаты беременным женщинам, кормящим матерям, на детей до 3 лет для обеспечения полноценным питанием по заключению врачей</t>
  </si>
  <si>
    <t>денежные выплаты и компенсации многодетным семьям</t>
  </si>
  <si>
    <t>государственная социальная помощь</t>
  </si>
  <si>
    <t>ежемесячные денежные выплаты реабилитированным гражданам и лицам, признанным пострадавшим от политических репрессий</t>
  </si>
  <si>
    <t>ежемесячные денежные выплаты ветеранам труда, труженикам тыла</t>
  </si>
  <si>
    <t>ежегодные денежные выплаты лицам, награжденным знаком "Почетный донор России"</t>
  </si>
  <si>
    <t>прочие выплаты (ФСС, субсидии на оплату жкх, фонд компенсаций, прочие)</t>
  </si>
  <si>
    <t xml:space="preserve">          борьба с беспризорностью, опека, попечительство</t>
  </si>
  <si>
    <t>другие вопросы в обл. соцполитике</t>
  </si>
  <si>
    <t>Прочие расходы</t>
  </si>
  <si>
    <t>Всего расходов</t>
  </si>
  <si>
    <t>Превышение доходов над расходами(+), или расходов над доходами(-)</t>
  </si>
  <si>
    <t>Источники покрытия дефицита - всего</t>
  </si>
  <si>
    <t xml:space="preserve">    внешние</t>
  </si>
  <si>
    <t xml:space="preserve">    внутренние</t>
  </si>
  <si>
    <t xml:space="preserve"> Инвестиции</t>
  </si>
  <si>
    <t>Объем инвестиций (в основной капитал) за счет всех источников финансирования - всего</t>
  </si>
  <si>
    <t>тыс.руб. в ценах соответствующих лет</t>
  </si>
  <si>
    <t>Индекс физического объема</t>
  </si>
  <si>
    <t>% к предыдущему году в сопоставимых ценах</t>
  </si>
  <si>
    <t>Из общего объема инвестиций:</t>
  </si>
  <si>
    <t xml:space="preserve">      финансируемые из федерального бюджета</t>
  </si>
  <si>
    <t>индекс физического объема</t>
  </si>
  <si>
    <t xml:space="preserve">      по федеральной инвестиционной программе</t>
  </si>
  <si>
    <t xml:space="preserve">    финансируемые из средств областного бюджета </t>
  </si>
  <si>
    <t xml:space="preserve">     финансируемые из средств  бюджета муниципального образования</t>
  </si>
  <si>
    <t>Капитальные вложения, направляемые на реализацию целевых федеральных программ за счет всех источников финансирования</t>
  </si>
  <si>
    <t xml:space="preserve">    за счет федерального бюджета (всего)</t>
  </si>
  <si>
    <t xml:space="preserve">    за счет областного бюджета  (всего)</t>
  </si>
  <si>
    <t xml:space="preserve">Ввод в действие новых основных фондов </t>
  </si>
  <si>
    <t>Ликвидация основных фондов по полной учетной стоимости</t>
  </si>
  <si>
    <t>Основные фонды отраслей экономики по полной  учетной стоимости на конец года всего</t>
  </si>
  <si>
    <t>770</t>
  </si>
  <si>
    <t>Труд и занятость</t>
  </si>
  <si>
    <t>Среднегодовая численность работников органов местного самоуправления</t>
  </si>
  <si>
    <t>человек</t>
  </si>
  <si>
    <t>Фонд заработной платы работников органов местного самоуправления</t>
  </si>
  <si>
    <t>Среднегодовая численность работников муниципальных учреждений муниципального образования</t>
  </si>
  <si>
    <t>Фонд заработной платы работников муниципальных учреждений муниципального образования</t>
  </si>
  <si>
    <t>Развитие социальной сферы</t>
  </si>
  <si>
    <t>Число семей, состоящих на учете для улучшения жилищных условий из муниципального жилищного фонда, на конец года</t>
  </si>
  <si>
    <t>единиц</t>
  </si>
  <si>
    <t>Число семей и одиночек, улучшивших жилищные условия за счет всех источников</t>
  </si>
  <si>
    <t>Управление муниципальным имуществом</t>
  </si>
  <si>
    <t>Доходы от муниципальной собственности</t>
  </si>
  <si>
    <t xml:space="preserve">   от приватизации имущества</t>
  </si>
  <si>
    <t xml:space="preserve">   от продажи имущества</t>
  </si>
  <si>
    <t xml:space="preserve">   от продажи земельных участков</t>
  </si>
  <si>
    <t xml:space="preserve">   от аренды имущества</t>
  </si>
  <si>
    <t xml:space="preserve">   от аренды земельных участков</t>
  </si>
  <si>
    <t xml:space="preserve">   от залоговых операций с принадлежащим муниципальному образованию имуществом</t>
  </si>
  <si>
    <t xml:space="preserve">   от дивидендов по акциям, находящимся в муниципальной собственности</t>
  </si>
  <si>
    <t xml:space="preserve">   от прибыли, остающейся в распоряжении муниципальных унитарных предприятий</t>
  </si>
  <si>
    <t xml:space="preserve">   прочие доходы от муниципального имущества</t>
  </si>
  <si>
    <t>Руководитель:</t>
  </si>
  <si>
    <t>Исполнитель:</t>
  </si>
  <si>
    <t>Телефон исполнителя:</t>
  </si>
  <si>
    <t>1976 </t>
  </si>
  <si>
    <t>С. Ю. Блинов</t>
  </si>
  <si>
    <t>8(49246) 5-25-72</t>
  </si>
  <si>
    <t>С. Н. Савчиц</t>
  </si>
  <si>
    <t>2020 год (факт)</t>
  </si>
  <si>
    <t>2021 год (оценка)</t>
  </si>
  <si>
    <t>2024 год</t>
  </si>
  <si>
    <t>Прогноз социально-экономического развития  МО Красносельское на 2022-2024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</si>
</sst>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8"/>
      <name val="Times New Roman Cyr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 inden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35" borderId="10" xfId="0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 horizontal="right"/>
    </xf>
    <xf numFmtId="0" fontId="2" fillId="35" borderId="11" xfId="0" applyFont="1" applyFill="1" applyBorder="1" applyAlignment="1" applyProtection="1">
      <alignment/>
      <protection locked="0"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 applyProtection="1">
      <alignment/>
      <protection locked="0"/>
    </xf>
    <xf numFmtId="0" fontId="2" fillId="36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tabSelected="1" zoomScalePageLayoutView="0" workbookViewId="0" topLeftCell="A97">
      <selection activeCell="A108" sqref="A104:A108"/>
    </sheetView>
  </sheetViews>
  <sheetFormatPr defaultColWidth="9.00390625" defaultRowHeight="12.75"/>
  <cols>
    <col min="1" max="1" width="42.125" style="1" customWidth="1"/>
    <col min="2" max="2" width="19.75390625" style="2" customWidth="1"/>
    <col min="3" max="4" width="9.125" style="3" hidden="1" customWidth="1"/>
    <col min="5" max="5" width="9.125" style="3" customWidth="1"/>
    <col min="6" max="6" width="9.625" style="3" customWidth="1"/>
    <col min="7" max="253" width="9.125" style="3" customWidth="1"/>
  </cols>
  <sheetData>
    <row r="1" spans="1:13" ht="27" customHeight="1">
      <c r="A1" s="40" t="s">
        <v>157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.75" customHeight="1">
      <c r="A2" s="41" t="s">
        <v>0</v>
      </c>
      <c r="B2" s="41" t="s">
        <v>1</v>
      </c>
      <c r="C2" s="4"/>
      <c r="D2" s="4"/>
      <c r="E2" s="42" t="s">
        <v>2</v>
      </c>
      <c r="F2" s="42" t="s">
        <v>154</v>
      </c>
      <c r="G2" s="42" t="s">
        <v>155</v>
      </c>
      <c r="H2" s="43" t="s">
        <v>3</v>
      </c>
      <c r="I2" s="43"/>
      <c r="J2" s="43"/>
      <c r="K2" s="43"/>
      <c r="L2" s="43"/>
      <c r="M2" s="43"/>
    </row>
    <row r="3" spans="1:13" ht="12.75">
      <c r="A3" s="41"/>
      <c r="B3" s="41"/>
      <c r="C3" s="4"/>
      <c r="D3" s="4"/>
      <c r="E3" s="42"/>
      <c r="F3" s="42"/>
      <c r="G3" s="42"/>
      <c r="H3" s="44" t="s">
        <v>4</v>
      </c>
      <c r="I3" s="44"/>
      <c r="J3" s="44" t="s">
        <v>5</v>
      </c>
      <c r="K3" s="44"/>
      <c r="L3" s="44" t="s">
        <v>156</v>
      </c>
      <c r="M3" s="44"/>
    </row>
    <row r="4" spans="1:13" ht="25.5">
      <c r="A4" s="41"/>
      <c r="B4" s="41"/>
      <c r="C4" s="4"/>
      <c r="D4" s="4"/>
      <c r="E4" s="42"/>
      <c r="F4" s="42"/>
      <c r="G4" s="42"/>
      <c r="H4" s="6" t="s">
        <v>6</v>
      </c>
      <c r="I4" s="5" t="s">
        <v>7</v>
      </c>
      <c r="J4" s="6" t="s">
        <v>6</v>
      </c>
      <c r="K4" s="5" t="s">
        <v>7</v>
      </c>
      <c r="L4" s="6" t="s">
        <v>6</v>
      </c>
      <c r="M4" s="5" t="s">
        <v>7</v>
      </c>
    </row>
    <row r="5" spans="1:13" ht="25.5">
      <c r="A5" s="7" t="s">
        <v>8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>
      <c r="A6" s="10" t="s">
        <v>9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13" t="s">
        <v>10</v>
      </c>
      <c r="B7" s="11" t="s">
        <v>11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13" t="s">
        <v>12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>
      <c r="A9" s="13" t="s">
        <v>13</v>
      </c>
      <c r="B9" s="11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3" t="s">
        <v>14</v>
      </c>
      <c r="B10" s="11" t="s">
        <v>11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3" t="s">
        <v>15</v>
      </c>
      <c r="B11" s="11" t="s">
        <v>11</v>
      </c>
      <c r="C11" s="12"/>
      <c r="D11" s="12"/>
      <c r="E11" s="26">
        <f>E14+E18+E23+E34</f>
        <v>16567</v>
      </c>
      <c r="F11" s="26">
        <f>F14+F18+F23+F34</f>
        <v>19254</v>
      </c>
      <c r="G11" s="12">
        <f>G14+G18+G23+G34</f>
        <v>18141</v>
      </c>
      <c r="H11" s="12">
        <f>H14+H18+H23+H34</f>
        <v>17904</v>
      </c>
      <c r="I11" s="12">
        <f>I14+I23+I34+I18</f>
        <v>18401</v>
      </c>
      <c r="J11" s="12">
        <f>J14+J23+J34+J18</f>
        <v>18320</v>
      </c>
      <c r="K11" s="12">
        <f>K14+K23+K34+K18</f>
        <v>18687</v>
      </c>
      <c r="L11" s="12">
        <f>L14+L23+L34+L18</f>
        <v>18320</v>
      </c>
      <c r="M11" s="12">
        <f>M14+M23+M34+M18</f>
        <v>18687</v>
      </c>
    </row>
    <row r="12" spans="1:13" ht="12.75">
      <c r="A12" s="12" t="s">
        <v>16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5.5">
      <c r="A13" s="14" t="s">
        <v>17</v>
      </c>
      <c r="B13" s="11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3" t="s">
        <v>18</v>
      </c>
      <c r="B14" s="11" t="s">
        <v>11</v>
      </c>
      <c r="C14" s="12"/>
      <c r="D14" s="12"/>
      <c r="E14" s="26">
        <v>1596</v>
      </c>
      <c r="F14" s="26">
        <v>1570</v>
      </c>
      <c r="G14" s="12">
        <v>1709</v>
      </c>
      <c r="H14" s="12">
        <f>ROUND(I14/1.02,0)</f>
        <v>1725</v>
      </c>
      <c r="I14" s="12">
        <v>1760</v>
      </c>
      <c r="J14" s="12">
        <f>ROUND(K14/1.02,0)</f>
        <v>1777</v>
      </c>
      <c r="K14" s="12">
        <v>1813</v>
      </c>
      <c r="L14" s="12">
        <f>ROUND(M14/1.02,0)</f>
        <v>1777</v>
      </c>
      <c r="M14" s="12">
        <v>1813</v>
      </c>
    </row>
    <row r="15" spans="1:13" ht="12.75">
      <c r="A15" s="13" t="s">
        <v>19</v>
      </c>
      <c r="B15" s="11" t="s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3" t="s">
        <v>20</v>
      </c>
      <c r="B16" s="11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3" t="s">
        <v>21</v>
      </c>
      <c r="B17" s="11" t="s">
        <v>11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2" t="s">
        <v>22</v>
      </c>
      <c r="B18" s="11" t="s">
        <v>11</v>
      </c>
      <c r="C18" s="12"/>
      <c r="D18" s="12"/>
      <c r="E18" s="12">
        <v>163</v>
      </c>
      <c r="F18" s="12">
        <f aca="true" t="shared" si="0" ref="F18:L18">F22</f>
        <v>554</v>
      </c>
      <c r="G18" s="12">
        <f t="shared" si="0"/>
        <v>491</v>
      </c>
      <c r="H18" s="12">
        <f t="shared" si="0"/>
        <v>539</v>
      </c>
      <c r="I18" s="12">
        <f t="shared" si="0"/>
        <v>550</v>
      </c>
      <c r="J18" s="12">
        <f t="shared" si="0"/>
        <v>598</v>
      </c>
      <c r="K18" s="12">
        <f t="shared" si="0"/>
        <v>610</v>
      </c>
      <c r="L18" s="12">
        <f t="shared" si="0"/>
        <v>598</v>
      </c>
      <c r="M18" s="12">
        <v>610</v>
      </c>
    </row>
    <row r="19" spans="1:13" ht="12.75">
      <c r="A19" s="12" t="s">
        <v>23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2.75">
      <c r="A20" s="12" t="s">
        <v>24</v>
      </c>
      <c r="B20" s="11" t="s">
        <v>11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2.75">
      <c r="A21" s="12" t="s">
        <v>25</v>
      </c>
      <c r="B21" s="11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 t="s">
        <v>26</v>
      </c>
      <c r="B22" s="11" t="s">
        <v>11</v>
      </c>
      <c r="C22" s="12"/>
      <c r="D22" s="12"/>
      <c r="E22" s="12">
        <v>163</v>
      </c>
      <c r="F22" s="12">
        <v>554</v>
      </c>
      <c r="G22" s="12">
        <v>491</v>
      </c>
      <c r="H22" s="12">
        <f>ROUND(I22/1.02,0)</f>
        <v>539</v>
      </c>
      <c r="I22" s="12">
        <v>550</v>
      </c>
      <c r="J22" s="12">
        <f>ROUND(K22/1.02,0)</f>
        <v>598</v>
      </c>
      <c r="K22" s="12">
        <v>610</v>
      </c>
      <c r="L22" s="12">
        <f>ROUND(M22/1.02,0)</f>
        <v>598</v>
      </c>
      <c r="M22" s="12">
        <v>610</v>
      </c>
    </row>
    <row r="23" spans="1:13" ht="12.75">
      <c r="A23" s="13" t="s">
        <v>27</v>
      </c>
      <c r="B23" s="11" t="s">
        <v>11</v>
      </c>
      <c r="C23" s="12"/>
      <c r="D23" s="12"/>
      <c r="E23" s="12">
        <v>14790</v>
      </c>
      <c r="F23" s="12">
        <f aca="true" t="shared" si="1" ref="F23:M23">F25+F33</f>
        <v>17103</v>
      </c>
      <c r="G23" s="12">
        <f t="shared" si="1"/>
        <v>15929</v>
      </c>
      <c r="H23" s="12">
        <f t="shared" si="1"/>
        <v>15628</v>
      </c>
      <c r="I23" s="12">
        <f t="shared" si="1"/>
        <v>16088</v>
      </c>
      <c r="J23" s="12">
        <f t="shared" si="1"/>
        <v>15942</v>
      </c>
      <c r="K23" s="12">
        <f t="shared" si="1"/>
        <v>16261</v>
      </c>
      <c r="L23" s="12">
        <f t="shared" si="1"/>
        <v>15942</v>
      </c>
      <c r="M23" s="12">
        <f t="shared" si="1"/>
        <v>16261</v>
      </c>
    </row>
    <row r="24" spans="1:13" ht="12.75">
      <c r="A24" s="13" t="s">
        <v>23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3" t="s">
        <v>28</v>
      </c>
      <c r="B25" s="11" t="s">
        <v>11</v>
      </c>
      <c r="C25" s="12"/>
      <c r="D25" s="12"/>
      <c r="E25" s="12">
        <v>856</v>
      </c>
      <c r="F25" s="12">
        <v>1583</v>
      </c>
      <c r="G25" s="12">
        <v>1064</v>
      </c>
      <c r="H25" s="12">
        <f>ROUND(I25/1.02,0)</f>
        <v>1054</v>
      </c>
      <c r="I25" s="12">
        <v>1075</v>
      </c>
      <c r="J25" s="12">
        <f>ROUND(K25/1.02,0)</f>
        <v>1075</v>
      </c>
      <c r="K25" s="12">
        <f>1097</f>
        <v>1097</v>
      </c>
      <c r="L25" s="12">
        <f>ROUND(M25/1.02,0)</f>
        <v>1075</v>
      </c>
      <c r="M25" s="12">
        <v>1097</v>
      </c>
    </row>
    <row r="26" spans="1:13" ht="12.75">
      <c r="A26" s="13" t="s">
        <v>29</v>
      </c>
      <c r="B26" s="11" t="s">
        <v>11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3" t="s">
        <v>30</v>
      </c>
      <c r="B27" s="11" t="s">
        <v>11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3" t="s">
        <v>31</v>
      </c>
      <c r="B28" s="11" t="s">
        <v>11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3" t="s">
        <v>32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3" t="s">
        <v>33</v>
      </c>
      <c r="B30" s="11" t="s">
        <v>11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>
      <c r="A31" s="13" t="s">
        <v>34</v>
      </c>
      <c r="B31" s="11" t="s">
        <v>11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13" t="s">
        <v>35</v>
      </c>
      <c r="B32" s="11" t="s">
        <v>11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2.75">
      <c r="A33" s="13" t="s">
        <v>36</v>
      </c>
      <c r="B33" s="11" t="s">
        <v>11</v>
      </c>
      <c r="C33" s="12"/>
      <c r="D33" s="12"/>
      <c r="E33" s="12">
        <v>13935</v>
      </c>
      <c r="F33" s="12">
        <v>15520</v>
      </c>
      <c r="G33" s="12">
        <v>14865</v>
      </c>
      <c r="H33" s="12">
        <f>ROUND(G33/1.02,0)</f>
        <v>14574</v>
      </c>
      <c r="I33" s="12">
        <v>15013</v>
      </c>
      <c r="J33" s="12">
        <f>ROUND(K33/1.02,0)</f>
        <v>14867</v>
      </c>
      <c r="K33" s="12">
        <f>15164</f>
        <v>15164</v>
      </c>
      <c r="L33" s="12">
        <f>ROUND(M33/1.02,0)</f>
        <v>14867</v>
      </c>
      <c r="M33" s="12">
        <v>15164</v>
      </c>
    </row>
    <row r="34" spans="1:13" ht="12.75">
      <c r="A34" s="13" t="s">
        <v>37</v>
      </c>
      <c r="B34" s="11" t="s">
        <v>11</v>
      </c>
      <c r="C34" s="12"/>
      <c r="D34" s="12"/>
      <c r="E34" s="12">
        <v>18</v>
      </c>
      <c r="F34" s="12">
        <f>F37</f>
        <v>27</v>
      </c>
      <c r="G34" s="12">
        <v>12</v>
      </c>
      <c r="H34" s="12">
        <f>H37</f>
        <v>12</v>
      </c>
      <c r="I34" s="12">
        <v>3</v>
      </c>
      <c r="J34" s="12">
        <f>ROUND(K34/1.02,0)</f>
        <v>3</v>
      </c>
      <c r="K34" s="12">
        <v>3</v>
      </c>
      <c r="L34" s="12">
        <v>3</v>
      </c>
      <c r="M34" s="12">
        <v>3</v>
      </c>
    </row>
    <row r="35" spans="1:13" ht="12.75">
      <c r="A35" s="13" t="s">
        <v>23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75">
      <c r="A36" s="13" t="s">
        <v>38</v>
      </c>
      <c r="B36" s="11" t="s">
        <v>11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2.75">
      <c r="A37" s="13" t="s">
        <v>39</v>
      </c>
      <c r="B37" s="11" t="s">
        <v>11</v>
      </c>
      <c r="C37" s="12"/>
      <c r="D37" s="12"/>
      <c r="E37" s="12">
        <v>18</v>
      </c>
      <c r="F37" s="12">
        <f>3+24</f>
        <v>27</v>
      </c>
      <c r="G37" s="12">
        <v>12</v>
      </c>
      <c r="H37" s="12">
        <f>ROUND(G37*1.02,0)</f>
        <v>12</v>
      </c>
      <c r="I37" s="12">
        <v>3</v>
      </c>
      <c r="J37" s="12">
        <v>3</v>
      </c>
      <c r="K37" s="12">
        <v>3</v>
      </c>
      <c r="L37" s="12">
        <v>3</v>
      </c>
      <c r="M37" s="12">
        <v>3</v>
      </c>
    </row>
    <row r="38" spans="1:13" ht="12.75">
      <c r="A38" s="13" t="s">
        <v>40</v>
      </c>
      <c r="B38" s="11" t="s">
        <v>11</v>
      </c>
      <c r="C38" s="12"/>
      <c r="D38" s="12"/>
      <c r="E38" s="12">
        <f>E40+E41+E44+E45</f>
        <v>3816</v>
      </c>
      <c r="F38" s="12">
        <f>F40+F41+F44+F45</f>
        <v>2628</v>
      </c>
      <c r="G38" s="12">
        <f>G40+G41+G44+G45</f>
        <v>1940</v>
      </c>
      <c r="H38" s="12">
        <f>H40+H41+H44+H45</f>
        <v>1909</v>
      </c>
      <c r="I38" s="12">
        <f>I40+I41+I44+I45+I150</f>
        <v>2997</v>
      </c>
      <c r="J38" s="12">
        <f>J40+J41+J44+J45+J150</f>
        <v>2990</v>
      </c>
      <c r="K38" s="12">
        <f>K40+K41+K44+K45+K150</f>
        <v>3038</v>
      </c>
      <c r="L38" s="12">
        <f>L40+L41+L44+L45+L150</f>
        <v>3030</v>
      </c>
      <c r="M38" s="12">
        <f>M40+M41+M44+M45+M150</f>
        <v>3038</v>
      </c>
    </row>
    <row r="39" spans="1:13" ht="12.75">
      <c r="A39" s="13" t="s">
        <v>23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25.5">
      <c r="A40" s="13" t="s">
        <v>41</v>
      </c>
      <c r="B40" s="11" t="s">
        <v>11</v>
      </c>
      <c r="C40" s="12"/>
      <c r="D40" s="12"/>
      <c r="E40" s="12">
        <v>2393</v>
      </c>
      <c r="F40" s="12">
        <v>1850</v>
      </c>
      <c r="G40" s="12">
        <v>1887</v>
      </c>
      <c r="H40" s="12">
        <v>1500</v>
      </c>
      <c r="I40" s="12">
        <v>1560</v>
      </c>
      <c r="J40" s="12">
        <v>1560</v>
      </c>
      <c r="K40" s="12">
        <v>1600</v>
      </c>
      <c r="L40" s="12">
        <v>1600</v>
      </c>
      <c r="M40" s="12">
        <v>1600</v>
      </c>
    </row>
    <row r="41" spans="1:13" ht="27" customHeight="1">
      <c r="A41" s="13" t="s">
        <v>42</v>
      </c>
      <c r="B41" s="11" t="s">
        <v>11</v>
      </c>
      <c r="C41" s="12"/>
      <c r="D41" s="12"/>
      <c r="E41" s="12">
        <v>1087</v>
      </c>
      <c r="F41" s="12">
        <v>469</v>
      </c>
      <c r="G41" s="12">
        <v>33</v>
      </c>
      <c r="H41" s="12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</row>
    <row r="42" spans="1:13" ht="12.75">
      <c r="A42" s="13" t="s">
        <v>23</v>
      </c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25.5">
      <c r="A43" s="13" t="s">
        <v>43</v>
      </c>
      <c r="B43" s="11" t="s">
        <v>11</v>
      </c>
      <c r="C43" s="12"/>
      <c r="D43" s="12"/>
      <c r="E43" s="12">
        <v>137</v>
      </c>
      <c r="F43" s="12">
        <v>155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</row>
    <row r="44" spans="1:13" ht="25.5">
      <c r="A44" s="13" t="s">
        <v>44</v>
      </c>
      <c r="B44" s="11" t="s">
        <v>11</v>
      </c>
      <c r="C44" s="12"/>
      <c r="D44" s="12"/>
      <c r="E44" s="12">
        <f>45+21</f>
        <v>66</v>
      </c>
      <c r="F44" s="12">
        <f>26</f>
        <v>26</v>
      </c>
      <c r="G44" s="12">
        <v>20</v>
      </c>
      <c r="H44" s="12">
        <f>ROUND(I44/1.02,0)</f>
        <v>20</v>
      </c>
      <c r="I44" s="12">
        <v>20</v>
      </c>
      <c r="J44" s="12">
        <v>20</v>
      </c>
      <c r="K44" s="12">
        <v>20</v>
      </c>
      <c r="L44" s="12">
        <v>20</v>
      </c>
      <c r="M44" s="12">
        <v>20</v>
      </c>
    </row>
    <row r="45" spans="1:13" ht="12.75">
      <c r="A45" s="13" t="s">
        <v>45</v>
      </c>
      <c r="B45" s="11" t="s">
        <v>11</v>
      </c>
      <c r="C45" s="12"/>
      <c r="D45" s="12"/>
      <c r="E45" s="12">
        <f>55+215</f>
        <v>270</v>
      </c>
      <c r="F45" s="12">
        <v>283</v>
      </c>
      <c r="G45" s="12">
        <v>0</v>
      </c>
      <c r="H45" s="12">
        <f>ROUND(I45/1.02,0)</f>
        <v>389</v>
      </c>
      <c r="I45" s="12">
        <f>387+10</f>
        <v>397</v>
      </c>
      <c r="J45" s="12">
        <f>ROUND(K45/1.02,0)</f>
        <v>390</v>
      </c>
      <c r="K45" s="12">
        <f>387+11</f>
        <v>398</v>
      </c>
      <c r="L45" s="12">
        <f>ROUND(M45/1.02,0)</f>
        <v>390</v>
      </c>
      <c r="M45" s="12">
        <f>387+11</f>
        <v>398</v>
      </c>
    </row>
    <row r="46" spans="1:13" ht="12.75">
      <c r="A46" s="13" t="s">
        <v>46</v>
      </c>
      <c r="B46" s="11" t="s">
        <v>11</v>
      </c>
      <c r="C46" s="12"/>
      <c r="D46" s="12"/>
      <c r="E46" s="26">
        <f aca="true" t="shared" si="2" ref="E46:M46">E38+E11</f>
        <v>20383</v>
      </c>
      <c r="F46" s="26">
        <f>F38+F11+F150</f>
        <v>23034</v>
      </c>
      <c r="G46" s="26">
        <f>G38+G11+G150</f>
        <v>20930</v>
      </c>
      <c r="H46" s="12">
        <f t="shared" si="2"/>
        <v>19813</v>
      </c>
      <c r="I46" s="12">
        <f t="shared" si="2"/>
        <v>21398</v>
      </c>
      <c r="J46" s="12">
        <f t="shared" si="2"/>
        <v>21310</v>
      </c>
      <c r="K46" s="12">
        <f t="shared" si="2"/>
        <v>21725</v>
      </c>
      <c r="L46" s="12">
        <f t="shared" si="2"/>
        <v>21350</v>
      </c>
      <c r="M46" s="12">
        <f t="shared" si="2"/>
        <v>21725</v>
      </c>
    </row>
    <row r="47" spans="1:13" ht="12.75">
      <c r="A47" s="13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25.5">
      <c r="A48" s="13" t="s">
        <v>47</v>
      </c>
      <c r="B48" s="11" t="s">
        <v>11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3" t="s">
        <v>32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25.5">
      <c r="A50" s="13" t="s">
        <v>48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13" t="s">
        <v>49</v>
      </c>
      <c r="B51" s="11" t="s">
        <v>11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2.75">
      <c r="A52" s="13" t="s">
        <v>50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13" t="s">
        <v>51</v>
      </c>
      <c r="B53" s="11" t="s">
        <v>11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2.75">
      <c r="A54" s="13" t="s">
        <v>52</v>
      </c>
      <c r="B54" s="11" t="s">
        <v>11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2.75">
      <c r="A55" s="13" t="s">
        <v>53</v>
      </c>
      <c r="B55" s="11" t="s">
        <v>11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25.5" customHeight="1">
      <c r="A56" s="13" t="s">
        <v>54</v>
      </c>
      <c r="B56" s="11" t="s">
        <v>11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25.5">
      <c r="A57" s="10" t="s">
        <v>55</v>
      </c>
      <c r="B57" s="11" t="s">
        <v>11</v>
      </c>
      <c r="C57" s="12"/>
      <c r="D57" s="12"/>
      <c r="E57" s="12">
        <v>15459</v>
      </c>
      <c r="F57" s="29">
        <v>15567</v>
      </c>
      <c r="G57" s="12">
        <f>14982</f>
        <v>14982</v>
      </c>
      <c r="H57" s="29">
        <f>ROUND(I57/1.02,0)</f>
        <v>11846</v>
      </c>
      <c r="I57" s="12">
        <f>12083</f>
        <v>12083</v>
      </c>
      <c r="J57" s="12">
        <f>ROUND(K57/1.02,0)</f>
        <v>11490</v>
      </c>
      <c r="K57" s="12">
        <v>11720</v>
      </c>
      <c r="L57" s="12">
        <f>ROUND(M57/1.02,0)</f>
        <v>11490</v>
      </c>
      <c r="M57" s="12">
        <v>11719.5</v>
      </c>
    </row>
    <row r="58" spans="1:13" ht="12.75">
      <c r="A58" s="13" t="s">
        <v>32</v>
      </c>
      <c r="B58" s="11"/>
      <c r="C58" s="12"/>
      <c r="D58" s="12"/>
      <c r="E58" s="12"/>
      <c r="F58" s="29"/>
      <c r="G58" s="12"/>
      <c r="H58" s="29"/>
      <c r="I58" s="12"/>
      <c r="J58" s="12"/>
      <c r="K58" s="12"/>
      <c r="L58" s="12"/>
      <c r="M58" s="12"/>
    </row>
    <row r="59" spans="1:13" ht="12.75">
      <c r="A59" s="13" t="s">
        <v>56</v>
      </c>
      <c r="B59" s="11" t="s">
        <v>11</v>
      </c>
      <c r="C59" s="12"/>
      <c r="D59" s="12"/>
      <c r="E59" s="12">
        <v>6090</v>
      </c>
      <c r="F59" s="29">
        <v>6071</v>
      </c>
      <c r="G59" s="29">
        <v>5843</v>
      </c>
      <c r="H59" s="29">
        <f>ROUND(I59/1.02,0)</f>
        <v>5447</v>
      </c>
      <c r="I59" s="29">
        <v>5556</v>
      </c>
      <c r="J59" s="12">
        <f>ROUND(K59/1.02,0)</f>
        <v>3528</v>
      </c>
      <c r="K59" s="29">
        <v>3598.7</v>
      </c>
      <c r="L59" s="12">
        <f>ROUND(M59/1.02,0)</f>
        <v>3537</v>
      </c>
      <c r="M59" s="29">
        <v>3607.5</v>
      </c>
    </row>
    <row r="60" spans="1:13" ht="12.75">
      <c r="A60" s="13" t="s">
        <v>57</v>
      </c>
      <c r="B60" s="11" t="s">
        <v>11</v>
      </c>
      <c r="C60" s="12"/>
      <c r="D60" s="12"/>
      <c r="E60" s="12"/>
      <c r="F60" s="29"/>
      <c r="G60" s="12"/>
      <c r="H60" s="12"/>
      <c r="I60" s="12"/>
      <c r="J60" s="12"/>
      <c r="K60" s="12"/>
      <c r="L60" s="12"/>
      <c r="M60" s="12"/>
    </row>
    <row r="61" spans="1:13" ht="12.75">
      <c r="A61" s="13" t="s">
        <v>58</v>
      </c>
      <c r="B61" s="11" t="s">
        <v>11</v>
      </c>
      <c r="C61" s="12"/>
      <c r="D61" s="12"/>
      <c r="E61" s="26">
        <f>E46+E57</f>
        <v>35842</v>
      </c>
      <c r="F61" s="30">
        <f>F46+F57</f>
        <v>38601</v>
      </c>
      <c r="G61" s="26">
        <f>G46+G57</f>
        <v>35912</v>
      </c>
      <c r="H61" s="12">
        <f>H46+H57</f>
        <v>31659</v>
      </c>
      <c r="I61" s="12">
        <f>I46+I57</f>
        <v>33481</v>
      </c>
      <c r="J61" s="12">
        <f>J57+J46</f>
        <v>32800</v>
      </c>
      <c r="K61" s="12">
        <f>K57+K46</f>
        <v>33445</v>
      </c>
      <c r="L61" s="12">
        <f>L57+L46</f>
        <v>32840</v>
      </c>
      <c r="M61" s="12">
        <f>M57+M46</f>
        <v>33444.5</v>
      </c>
    </row>
    <row r="62" spans="1:13" ht="12.75">
      <c r="A62" s="13"/>
      <c r="B62" s="11" t="s">
        <v>11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2.75">
      <c r="A63" s="10" t="s">
        <v>59</v>
      </c>
      <c r="B63" s="11" t="s">
        <v>11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25.5">
      <c r="A64" s="13" t="s">
        <v>60</v>
      </c>
      <c r="B64" s="11" t="s">
        <v>11</v>
      </c>
      <c r="C64" s="12"/>
      <c r="D64" s="12"/>
      <c r="E64" s="27" t="s">
        <v>150</v>
      </c>
      <c r="F64" s="33">
        <v>2577</v>
      </c>
      <c r="G64" s="12">
        <f>1283</f>
        <v>1283</v>
      </c>
      <c r="H64" s="12">
        <f>ROUND(I64/1.02,0)</f>
        <v>2023</v>
      </c>
      <c r="I64" s="12">
        <v>2063</v>
      </c>
      <c r="J64" s="12">
        <f>ROUND(K64/1.02,0)</f>
        <v>0</v>
      </c>
      <c r="K64" s="12">
        <v>0</v>
      </c>
      <c r="L64" s="12">
        <v>0</v>
      </c>
      <c r="M64" s="12">
        <f>ROUND(K64+K64*2/100,0)</f>
        <v>0</v>
      </c>
    </row>
    <row r="65" spans="1:13" ht="12.75">
      <c r="A65" s="13" t="s">
        <v>61</v>
      </c>
      <c r="B65" s="11" t="s">
        <v>11</v>
      </c>
      <c r="C65" s="12"/>
      <c r="D65" s="12"/>
      <c r="E65" s="27" t="s">
        <v>150</v>
      </c>
      <c r="F65" s="33">
        <v>2577</v>
      </c>
      <c r="G65" s="12">
        <f>1283</f>
        <v>1283</v>
      </c>
      <c r="H65" s="12">
        <f>ROUND(I65/1.02,0)</f>
        <v>2023</v>
      </c>
      <c r="I65" s="12">
        <v>2063</v>
      </c>
      <c r="J65" s="12">
        <f>ROUND(K65/1.02,0)</f>
        <v>0</v>
      </c>
      <c r="K65" s="12">
        <v>0</v>
      </c>
      <c r="L65" s="12">
        <v>0</v>
      </c>
      <c r="M65" s="12">
        <f>ROUND(K65+K65*2/100,0)</f>
        <v>0</v>
      </c>
    </row>
    <row r="66" spans="1:13" ht="12.75">
      <c r="A66" s="13" t="s">
        <v>62</v>
      </c>
      <c r="B66" s="11" t="s">
        <v>11</v>
      </c>
      <c r="C66" s="12"/>
      <c r="D66" s="12"/>
      <c r="E66" s="27" t="s">
        <v>150</v>
      </c>
      <c r="F66" s="33">
        <v>2577</v>
      </c>
      <c r="G66" s="12">
        <f>1283</f>
        <v>1283</v>
      </c>
      <c r="H66" s="12">
        <f>ROUND(I66/1.02,0)</f>
        <v>2023</v>
      </c>
      <c r="I66" s="12">
        <v>2063</v>
      </c>
      <c r="J66" s="12">
        <f>ROUND(K66/1.02,0)</f>
        <v>0</v>
      </c>
      <c r="K66" s="12">
        <v>0</v>
      </c>
      <c r="L66" s="12">
        <v>0</v>
      </c>
      <c r="M66" s="12">
        <f>ROUND(K66+K66*2/100,0)</f>
        <v>0</v>
      </c>
    </row>
    <row r="67" spans="1:13" ht="12.75">
      <c r="A67" s="13" t="s">
        <v>63</v>
      </c>
      <c r="B67" s="11"/>
      <c r="C67" s="12"/>
      <c r="D67" s="12"/>
      <c r="E67" s="12"/>
      <c r="F67" s="29"/>
      <c r="G67" s="12"/>
      <c r="H67" s="12"/>
      <c r="I67" s="12"/>
      <c r="J67" s="12"/>
      <c r="K67" s="12"/>
      <c r="L67" s="12"/>
      <c r="M67" s="12"/>
    </row>
    <row r="68" spans="1:13" ht="12.75">
      <c r="A68" s="13" t="s">
        <v>64</v>
      </c>
      <c r="B68" s="11" t="s">
        <v>11</v>
      </c>
      <c r="C68" s="12"/>
      <c r="D68" s="12"/>
      <c r="E68" s="12"/>
      <c r="F68" s="29"/>
      <c r="G68" s="12"/>
      <c r="H68" s="12"/>
      <c r="I68" s="12"/>
      <c r="J68" s="12"/>
      <c r="K68" s="12"/>
      <c r="L68" s="12"/>
      <c r="M68" s="12"/>
    </row>
    <row r="69" spans="1:13" ht="12.75">
      <c r="A69" s="13" t="s">
        <v>65</v>
      </c>
      <c r="B69" s="11" t="s">
        <v>11</v>
      </c>
      <c r="C69" s="12"/>
      <c r="D69" s="12"/>
      <c r="E69" s="12"/>
      <c r="F69" s="29"/>
      <c r="G69" s="12"/>
      <c r="H69" s="12"/>
      <c r="I69" s="12"/>
      <c r="J69" s="12"/>
      <c r="K69" s="12"/>
      <c r="L69" s="12"/>
      <c r="M69" s="12"/>
    </row>
    <row r="70" spans="1:13" ht="12.75">
      <c r="A70" s="13" t="s">
        <v>66</v>
      </c>
      <c r="B70" s="11"/>
      <c r="C70" s="12"/>
      <c r="D70" s="12"/>
      <c r="E70" s="27" t="s">
        <v>150</v>
      </c>
      <c r="F70" s="12">
        <v>1812</v>
      </c>
      <c r="G70" s="12">
        <v>1283</v>
      </c>
      <c r="H70" s="12">
        <f>ROUND(I70/1.02,0)</f>
        <v>2023</v>
      </c>
      <c r="I70" s="12">
        <v>2063</v>
      </c>
      <c r="J70" s="12">
        <f>ROUND(K70/1.02,0)</f>
        <v>0</v>
      </c>
      <c r="K70" s="12">
        <v>0</v>
      </c>
      <c r="L70" s="12">
        <v>0</v>
      </c>
      <c r="M70" s="12">
        <f>ROUND(K70+K70*2/100,0)</f>
        <v>0</v>
      </c>
    </row>
    <row r="71" spans="1:13" ht="12.75">
      <c r="A71" s="13" t="s">
        <v>67</v>
      </c>
      <c r="B71" s="11" t="s">
        <v>11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2.75">
      <c r="A72" s="13" t="s">
        <v>68</v>
      </c>
      <c r="B72" s="11" t="s">
        <v>11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2.75">
      <c r="A73" s="13" t="s">
        <v>69</v>
      </c>
      <c r="B73" s="11" t="s">
        <v>11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2.75">
      <c r="A74" s="13" t="s">
        <v>70</v>
      </c>
      <c r="B74" s="11" t="s">
        <v>11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2.75">
      <c r="A75" s="13" t="s">
        <v>71</v>
      </c>
      <c r="B75" s="11" t="s">
        <v>11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2.75">
      <c r="A76" s="13" t="s">
        <v>72</v>
      </c>
      <c r="B76" s="11" t="s">
        <v>11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2.75">
      <c r="A77" s="13" t="s">
        <v>73</v>
      </c>
      <c r="B77" s="11" t="s">
        <v>11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2.75">
      <c r="A78" s="13" t="s">
        <v>74</v>
      </c>
      <c r="B78" s="11" t="s">
        <v>11</v>
      </c>
      <c r="C78" s="12"/>
      <c r="D78" s="12"/>
      <c r="E78" s="29">
        <f>11505-971</f>
        <v>10534</v>
      </c>
      <c r="F78" s="29">
        <f>11454</f>
        <v>11454</v>
      </c>
      <c r="G78" s="29">
        <f>12807</f>
        <v>12807</v>
      </c>
      <c r="H78" s="12">
        <f>ROUND(I78/1.02,0)</f>
        <v>11296</v>
      </c>
      <c r="I78" s="12">
        <f>11522</f>
        <v>11522</v>
      </c>
      <c r="J78" s="12">
        <f>ROUND(K78/1.02,0)</f>
        <v>11259</v>
      </c>
      <c r="K78" s="12">
        <f>11484</f>
        <v>11484</v>
      </c>
      <c r="L78" s="12">
        <f>ROUND(M78/1.02,0)</f>
        <v>11555</v>
      </c>
      <c r="M78" s="12">
        <f>11483.6+302</f>
        <v>11785.6</v>
      </c>
    </row>
    <row r="79" spans="1:13" ht="25.5">
      <c r="A79" s="13" t="s">
        <v>75</v>
      </c>
      <c r="B79" s="11" t="s">
        <v>11</v>
      </c>
      <c r="C79" s="12"/>
      <c r="D79" s="12"/>
      <c r="E79" s="29"/>
      <c r="F79" s="29"/>
      <c r="G79" s="29"/>
      <c r="H79" s="12"/>
      <c r="I79" s="12"/>
      <c r="J79" s="12"/>
      <c r="K79" s="12"/>
      <c r="L79" s="12"/>
      <c r="M79" s="12"/>
    </row>
    <row r="80" spans="1:13" ht="12.75">
      <c r="A80" s="13" t="s">
        <v>76</v>
      </c>
      <c r="B80" s="11" t="s">
        <v>11</v>
      </c>
      <c r="C80" s="12"/>
      <c r="D80" s="12"/>
      <c r="E80" s="29">
        <v>203</v>
      </c>
      <c r="F80" s="29">
        <v>237</v>
      </c>
      <c r="G80" s="29">
        <v>236</v>
      </c>
      <c r="H80" s="12">
        <f>ROUND(I80/1.02,0)</f>
        <v>234</v>
      </c>
      <c r="I80" s="12">
        <v>239</v>
      </c>
      <c r="J80" s="12">
        <f>ROUND(K80/1.02,0)</f>
        <v>243</v>
      </c>
      <c r="K80" s="12">
        <v>248</v>
      </c>
      <c r="L80" s="12">
        <f>ROUND(M80/1.02,0)</f>
        <v>243</v>
      </c>
      <c r="M80" s="12">
        <v>247.5</v>
      </c>
    </row>
    <row r="81" spans="1:13" ht="25.5">
      <c r="A81" s="13" t="s">
        <v>77</v>
      </c>
      <c r="B81" s="11" t="s">
        <v>11</v>
      </c>
      <c r="C81" s="12"/>
      <c r="D81" s="12"/>
      <c r="E81" s="29">
        <f>1362-297</f>
        <v>1065</v>
      </c>
      <c r="F81" s="29">
        <f>808</f>
        <v>808</v>
      </c>
      <c r="G81" s="29">
        <v>1028</v>
      </c>
      <c r="H81" s="12">
        <f>ROUND(I81/1.02,0)</f>
        <v>812</v>
      </c>
      <c r="I81" s="12">
        <v>828</v>
      </c>
      <c r="J81" s="12">
        <v>1028</v>
      </c>
      <c r="K81" s="12">
        <v>828</v>
      </c>
      <c r="L81" s="12">
        <f>ROUND(M81/1.02,0)</f>
        <v>812</v>
      </c>
      <c r="M81" s="12">
        <v>828</v>
      </c>
    </row>
    <row r="82" spans="1:13" ht="12.75">
      <c r="A82" s="13" t="s">
        <v>78</v>
      </c>
      <c r="B82" s="11" t="s">
        <v>11</v>
      </c>
      <c r="C82" s="12"/>
      <c r="D82" s="12"/>
      <c r="E82" s="29">
        <v>864</v>
      </c>
      <c r="F82" s="29">
        <v>311</v>
      </c>
      <c r="G82" s="29">
        <v>0</v>
      </c>
      <c r="H82" s="12"/>
      <c r="I82" s="12">
        <v>0</v>
      </c>
      <c r="J82" s="12">
        <v>0</v>
      </c>
      <c r="K82" s="12">
        <v>410</v>
      </c>
      <c r="L82" s="12">
        <f>ROUND(M82/1.02,0)</f>
        <v>402</v>
      </c>
      <c r="M82" s="12">
        <v>410</v>
      </c>
    </row>
    <row r="83" spans="1:13" ht="12.75">
      <c r="A83" s="13" t="s">
        <v>79</v>
      </c>
      <c r="B83" s="11" t="s">
        <v>11</v>
      </c>
      <c r="C83" s="12"/>
      <c r="D83" s="12"/>
      <c r="E83" s="29">
        <f>7881</f>
        <v>7881</v>
      </c>
      <c r="F83" s="29">
        <f>9057</f>
        <v>9057</v>
      </c>
      <c r="G83" s="29">
        <v>10022</v>
      </c>
      <c r="H83" s="12">
        <f>ROUND(I83/1.02,0)</f>
        <v>6902</v>
      </c>
      <c r="I83" s="12">
        <f>7040</f>
        <v>7040</v>
      </c>
      <c r="J83" s="12">
        <f>ROUND(K83/1.02,0)</f>
        <v>6801</v>
      </c>
      <c r="K83" s="12">
        <v>6937</v>
      </c>
      <c r="L83" s="12">
        <f>ROUND(M83/1.02,0)</f>
        <v>6801</v>
      </c>
      <c r="M83" s="12">
        <v>6937.4</v>
      </c>
    </row>
    <row r="84" spans="1:13" ht="12.75">
      <c r="A84" s="13" t="s">
        <v>80</v>
      </c>
      <c r="B84" s="11" t="s">
        <v>11</v>
      </c>
      <c r="C84" s="12"/>
      <c r="D84" s="12"/>
      <c r="E84" s="29">
        <v>1329</v>
      </c>
      <c r="F84" s="29">
        <v>720</v>
      </c>
      <c r="G84" s="29">
        <v>590</v>
      </c>
      <c r="H84" s="12">
        <f>ROUND(I84/1.02,0)</f>
        <v>490</v>
      </c>
      <c r="I84" s="12">
        <v>500</v>
      </c>
      <c r="J84" s="12">
        <f>ROUND(K84/1.02,0)</f>
        <v>294</v>
      </c>
      <c r="K84" s="12">
        <v>300</v>
      </c>
      <c r="L84" s="12">
        <f>ROUND(M84/1.02,0)</f>
        <v>294</v>
      </c>
      <c r="M84" s="12">
        <v>300</v>
      </c>
    </row>
    <row r="85" spans="1:13" ht="12.75">
      <c r="A85" s="13" t="s">
        <v>81</v>
      </c>
      <c r="B85" s="11" t="s">
        <v>11</v>
      </c>
      <c r="C85" s="12"/>
      <c r="D85" s="12"/>
      <c r="E85" s="29">
        <f>E89+E90</f>
        <v>256</v>
      </c>
      <c r="F85" s="29">
        <f>F89+F90</f>
        <v>174</v>
      </c>
      <c r="G85" s="29">
        <f>G90+G89+G87</f>
        <v>315</v>
      </c>
      <c r="H85" s="12">
        <f>ROUND(I85/1.02,0)</f>
        <v>250</v>
      </c>
      <c r="I85" s="12">
        <f>I89+I90+I87</f>
        <v>255</v>
      </c>
      <c r="J85" s="12">
        <f>J89+J90+J87</f>
        <v>250</v>
      </c>
      <c r="K85" s="12">
        <f>K89+K90+K87</f>
        <v>255</v>
      </c>
      <c r="L85" s="12">
        <f>L89+L90+L87</f>
        <v>250</v>
      </c>
      <c r="M85" s="12">
        <f>M87+M89+M90</f>
        <v>255</v>
      </c>
    </row>
    <row r="86" spans="1:13" ht="12.75">
      <c r="A86" s="13" t="s">
        <v>82</v>
      </c>
      <c r="B86" s="11"/>
      <c r="C86" s="12"/>
      <c r="D86" s="12"/>
      <c r="E86" s="29"/>
      <c r="F86" s="29"/>
      <c r="G86" s="29"/>
      <c r="H86" s="12"/>
      <c r="I86" s="12"/>
      <c r="J86" s="12"/>
      <c r="K86" s="12"/>
      <c r="L86" s="12"/>
      <c r="M86" s="12"/>
    </row>
    <row r="87" spans="1:13" ht="12.75">
      <c r="A87" s="13" t="s">
        <v>83</v>
      </c>
      <c r="B87" s="11" t="s">
        <v>11</v>
      </c>
      <c r="C87" s="12"/>
      <c r="D87" s="12"/>
      <c r="E87" s="29">
        <v>0</v>
      </c>
      <c r="F87" s="29">
        <v>0</v>
      </c>
      <c r="G87" s="29">
        <v>5</v>
      </c>
      <c r="H87" s="12">
        <f>ROUND(I87/1.02,0)</f>
        <v>5</v>
      </c>
      <c r="I87" s="12">
        <v>5</v>
      </c>
      <c r="J87" s="12">
        <f>ROUND(K87/1.02,0)</f>
        <v>5</v>
      </c>
      <c r="K87" s="12">
        <v>5</v>
      </c>
      <c r="L87" s="12">
        <f>ROUND(M87/1.02,0)</f>
        <v>5</v>
      </c>
      <c r="M87" s="12">
        <v>5</v>
      </c>
    </row>
    <row r="88" spans="1:13" ht="25.5">
      <c r="A88" s="13" t="s">
        <v>84</v>
      </c>
      <c r="B88" s="11" t="s">
        <v>11</v>
      </c>
      <c r="C88" s="12"/>
      <c r="D88" s="12"/>
      <c r="E88" s="29"/>
      <c r="F88" s="39"/>
      <c r="G88" s="29"/>
      <c r="H88" s="12"/>
      <c r="I88" s="12"/>
      <c r="J88" s="12"/>
      <c r="K88" s="12"/>
      <c r="L88" s="12"/>
      <c r="M88" s="12"/>
    </row>
    <row r="89" spans="1:13" ht="12.75">
      <c r="A89" s="13" t="s">
        <v>85</v>
      </c>
      <c r="B89" s="11" t="s">
        <v>11</v>
      </c>
      <c r="C89" s="12"/>
      <c r="D89" s="12"/>
      <c r="E89" s="29">
        <v>161</v>
      </c>
      <c r="F89" s="29">
        <v>110</v>
      </c>
      <c r="G89" s="29">
        <v>200</v>
      </c>
      <c r="H89" s="12">
        <f>ROUND(I89/1.02,0)</f>
        <v>196</v>
      </c>
      <c r="I89" s="12">
        <v>200</v>
      </c>
      <c r="J89" s="12">
        <f>ROUND(K89/1.02,0)</f>
        <v>196</v>
      </c>
      <c r="K89" s="12">
        <v>200</v>
      </c>
      <c r="L89" s="12">
        <f>ROUND(M89/1.02,0)</f>
        <v>196</v>
      </c>
      <c r="M89" s="12">
        <v>200</v>
      </c>
    </row>
    <row r="90" spans="1:13" ht="12.75">
      <c r="A90" s="13" t="s">
        <v>86</v>
      </c>
      <c r="B90" s="11" t="s">
        <v>11</v>
      </c>
      <c r="C90" s="12"/>
      <c r="D90" s="12"/>
      <c r="E90" s="29">
        <v>95</v>
      </c>
      <c r="F90" s="29">
        <f>F92+F94</f>
        <v>64</v>
      </c>
      <c r="G90" s="29">
        <f>G92+G94</f>
        <v>110</v>
      </c>
      <c r="H90" s="12">
        <f>ROUND(I90/1.02,0)</f>
        <v>49</v>
      </c>
      <c r="I90" s="12">
        <v>50</v>
      </c>
      <c r="J90" s="12">
        <f>ROUND(K90/1.02,0)</f>
        <v>49</v>
      </c>
      <c r="K90" s="12">
        <v>50</v>
      </c>
      <c r="L90" s="12">
        <f>ROUND(M90/1.02,0)</f>
        <v>49</v>
      </c>
      <c r="M90" s="12">
        <v>50</v>
      </c>
    </row>
    <row r="91" spans="1:13" ht="12.75">
      <c r="A91" s="13" t="s">
        <v>87</v>
      </c>
      <c r="B91" s="11"/>
      <c r="C91" s="12"/>
      <c r="D91" s="12"/>
      <c r="E91" s="29"/>
      <c r="F91" s="29"/>
      <c r="G91" s="29"/>
      <c r="H91" s="12"/>
      <c r="I91" s="12"/>
      <c r="J91" s="12"/>
      <c r="K91" s="12"/>
      <c r="L91" s="12"/>
      <c r="M91" s="12"/>
    </row>
    <row r="92" spans="1:13" ht="12.75">
      <c r="A92" s="13" t="s">
        <v>88</v>
      </c>
      <c r="B92" s="11" t="s">
        <v>11</v>
      </c>
      <c r="C92" s="12"/>
      <c r="D92" s="12"/>
      <c r="E92" s="29">
        <v>50</v>
      </c>
      <c r="F92" s="29">
        <v>47</v>
      </c>
      <c r="G92" s="29">
        <v>50</v>
      </c>
      <c r="H92" s="12">
        <f>ROUND(I92/1.02,0)</f>
        <v>49</v>
      </c>
      <c r="I92" s="12">
        <v>50</v>
      </c>
      <c r="J92" s="12">
        <f>ROUND(K92/1.02,0)</f>
        <v>49</v>
      </c>
      <c r="K92" s="12">
        <v>50</v>
      </c>
      <c r="L92" s="12">
        <f>ROUND(M92/1.02,0)</f>
        <v>49</v>
      </c>
      <c r="M92" s="12">
        <v>50</v>
      </c>
    </row>
    <row r="93" spans="1:13" ht="12.75">
      <c r="A93" s="13" t="s">
        <v>89</v>
      </c>
      <c r="B93" s="11" t="s">
        <v>11</v>
      </c>
      <c r="C93" s="12"/>
      <c r="D93" s="12"/>
      <c r="E93" s="29"/>
      <c r="F93" s="29"/>
      <c r="G93" s="29"/>
      <c r="H93" s="12"/>
      <c r="I93" s="12"/>
      <c r="J93" s="12"/>
      <c r="K93" s="12"/>
      <c r="L93" s="12"/>
      <c r="M93" s="12"/>
    </row>
    <row r="94" spans="1:13" ht="12.75">
      <c r="A94" s="13" t="s">
        <v>90</v>
      </c>
      <c r="B94" s="11" t="s">
        <v>11</v>
      </c>
      <c r="C94" s="12"/>
      <c r="D94" s="12"/>
      <c r="E94" s="29">
        <v>45</v>
      </c>
      <c r="F94" s="29">
        <v>17</v>
      </c>
      <c r="G94" s="29">
        <v>60</v>
      </c>
      <c r="H94" s="12">
        <v>0</v>
      </c>
      <c r="I94" s="12">
        <v>0</v>
      </c>
      <c r="J94" s="12">
        <f>ROUND(K94/1.02,0)</f>
        <v>0</v>
      </c>
      <c r="K94" s="12">
        <v>0</v>
      </c>
      <c r="L94" s="12">
        <v>0</v>
      </c>
      <c r="M94" s="12">
        <v>0</v>
      </c>
    </row>
    <row r="95" spans="1:13" ht="12.75">
      <c r="A95" s="13" t="s">
        <v>91</v>
      </c>
      <c r="B95" s="11"/>
      <c r="C95" s="12"/>
      <c r="D95" s="12"/>
      <c r="E95" s="29"/>
      <c r="F95" s="29"/>
      <c r="G95" s="29"/>
      <c r="H95" s="12"/>
      <c r="I95" s="12"/>
      <c r="J95" s="12"/>
      <c r="K95" s="12"/>
      <c r="L95" s="12"/>
      <c r="M95" s="12"/>
    </row>
    <row r="96" spans="1:13" ht="12.75">
      <c r="A96" s="13" t="s">
        <v>92</v>
      </c>
      <c r="B96" s="11" t="s">
        <v>11</v>
      </c>
      <c r="C96" s="12"/>
      <c r="D96" s="12"/>
      <c r="E96" s="29"/>
      <c r="F96" s="29"/>
      <c r="G96" s="29"/>
      <c r="H96" s="12"/>
      <c r="I96" s="12"/>
      <c r="J96" s="12"/>
      <c r="K96" s="12"/>
      <c r="L96" s="12"/>
      <c r="M96" s="12"/>
    </row>
    <row r="97" spans="1:13" ht="51">
      <c r="A97" s="13" t="s">
        <v>93</v>
      </c>
      <c r="B97" s="11" t="s">
        <v>11</v>
      </c>
      <c r="C97" s="12"/>
      <c r="D97" s="12"/>
      <c r="E97" s="29"/>
      <c r="F97" s="29"/>
      <c r="G97" s="29"/>
      <c r="H97" s="12"/>
      <c r="I97" s="12"/>
      <c r="J97" s="12"/>
      <c r="K97" s="12"/>
      <c r="L97" s="12"/>
      <c r="M97" s="12"/>
    </row>
    <row r="98" spans="1:13" ht="25.5">
      <c r="A98" s="13" t="s">
        <v>94</v>
      </c>
      <c r="B98" s="11" t="s">
        <v>11</v>
      </c>
      <c r="C98" s="12"/>
      <c r="D98" s="12"/>
      <c r="E98" s="29"/>
      <c r="F98" s="29"/>
      <c r="G98" s="29"/>
      <c r="H98" s="12"/>
      <c r="I98" s="12"/>
      <c r="J98" s="12"/>
      <c r="K98" s="12"/>
      <c r="L98" s="12"/>
      <c r="M98" s="12"/>
    </row>
    <row r="99" spans="1:13" ht="12.75">
      <c r="A99" s="13" t="s">
        <v>95</v>
      </c>
      <c r="B99" s="11" t="s">
        <v>11</v>
      </c>
      <c r="C99" s="12"/>
      <c r="D99" s="12"/>
      <c r="E99" s="29"/>
      <c r="F99" s="29"/>
      <c r="G99" s="29"/>
      <c r="H99" s="12"/>
      <c r="I99" s="12"/>
      <c r="J99" s="12"/>
      <c r="K99" s="12"/>
      <c r="L99" s="12"/>
      <c r="M99" s="12"/>
    </row>
    <row r="100" spans="1:13" ht="51">
      <c r="A100" s="13" t="s">
        <v>96</v>
      </c>
      <c r="B100" s="11" t="s">
        <v>11</v>
      </c>
      <c r="C100" s="12"/>
      <c r="D100" s="12"/>
      <c r="E100" s="29"/>
      <c r="F100" s="29"/>
      <c r="G100" s="29"/>
      <c r="H100" s="12"/>
      <c r="I100" s="12"/>
      <c r="J100" s="12"/>
      <c r="K100" s="12"/>
      <c r="L100" s="12"/>
      <c r="M100" s="12"/>
    </row>
    <row r="101" spans="1:13" ht="25.5">
      <c r="A101" s="13" t="s">
        <v>97</v>
      </c>
      <c r="B101" s="11" t="s">
        <v>11</v>
      </c>
      <c r="C101" s="12"/>
      <c r="D101" s="12"/>
      <c r="E101" s="29"/>
      <c r="F101" s="29"/>
      <c r="G101" s="29"/>
      <c r="H101" s="12"/>
      <c r="I101" s="12"/>
      <c r="J101" s="12"/>
      <c r="K101" s="12"/>
      <c r="L101" s="12"/>
      <c r="M101" s="12"/>
    </row>
    <row r="102" spans="1:13" ht="25.5">
      <c r="A102" s="13" t="s">
        <v>98</v>
      </c>
      <c r="B102" s="11" t="s">
        <v>11</v>
      </c>
      <c r="C102" s="12"/>
      <c r="D102" s="12"/>
      <c r="E102" s="29"/>
      <c r="F102" s="29"/>
      <c r="G102" s="29"/>
      <c r="H102" s="12"/>
      <c r="I102" s="12"/>
      <c r="J102" s="12"/>
      <c r="K102" s="12"/>
      <c r="L102" s="12"/>
      <c r="M102" s="12"/>
    </row>
    <row r="103" spans="1:13" ht="25.5">
      <c r="A103" s="13" t="s">
        <v>99</v>
      </c>
      <c r="B103" s="11" t="s">
        <v>11</v>
      </c>
      <c r="C103" s="12"/>
      <c r="D103" s="12"/>
      <c r="E103" s="29"/>
      <c r="F103" s="29"/>
      <c r="G103" s="29"/>
      <c r="H103" s="12"/>
      <c r="I103" s="12"/>
      <c r="J103" s="12"/>
      <c r="K103" s="12"/>
      <c r="L103" s="12"/>
      <c r="M103" s="12"/>
    </row>
    <row r="104" spans="1:13" ht="25.5">
      <c r="A104" s="13" t="s">
        <v>100</v>
      </c>
      <c r="B104" s="11" t="s">
        <v>11</v>
      </c>
      <c r="C104" s="12"/>
      <c r="D104" s="12"/>
      <c r="E104" s="29"/>
      <c r="F104" s="29"/>
      <c r="G104" s="29"/>
      <c r="H104" s="12"/>
      <c r="I104" s="12"/>
      <c r="J104" s="12"/>
      <c r="K104" s="12"/>
      <c r="L104" s="12"/>
      <c r="M104" s="12"/>
    </row>
    <row r="105" spans="1:13" ht="12.75">
      <c r="A105" s="13" t="s">
        <v>101</v>
      </c>
      <c r="B105" s="11" t="s">
        <v>11</v>
      </c>
      <c r="C105" s="12"/>
      <c r="D105" s="12"/>
      <c r="E105" s="29"/>
      <c r="F105" s="29"/>
      <c r="G105" s="29"/>
      <c r="H105" s="12"/>
      <c r="I105" s="12"/>
      <c r="J105" s="12"/>
      <c r="K105" s="12"/>
      <c r="L105" s="12"/>
      <c r="M105" s="12"/>
    </row>
    <row r="106" spans="1:13" ht="12.75">
      <c r="A106" s="13" t="s">
        <v>102</v>
      </c>
      <c r="B106" s="11" t="s">
        <v>11</v>
      </c>
      <c r="C106" s="12"/>
      <c r="D106" s="12"/>
      <c r="E106" s="29">
        <f>11561</f>
        <v>11561</v>
      </c>
      <c r="F106" s="29">
        <f>12235</f>
        <v>12235</v>
      </c>
      <c r="G106" s="29">
        <f>12197</f>
        <v>12197</v>
      </c>
      <c r="H106" s="12">
        <f>ROUND(I106/1.02,0)</f>
        <v>12840</v>
      </c>
      <c r="I106" s="12">
        <v>13097</v>
      </c>
      <c r="J106" s="12">
        <f>ROUND(K106/1.02,0)</f>
        <v>12728</v>
      </c>
      <c r="K106" s="12">
        <v>12983</v>
      </c>
      <c r="L106" s="12">
        <f>ROUND(M106/1.02,0)</f>
        <v>12834</v>
      </c>
      <c r="M106" s="12">
        <v>13091</v>
      </c>
    </row>
    <row r="107" spans="1:13" ht="12.75">
      <c r="A107" s="15" t="s">
        <v>103</v>
      </c>
      <c r="B107" s="11" t="s">
        <v>11</v>
      </c>
      <c r="C107" s="12"/>
      <c r="D107" s="12"/>
      <c r="E107" s="33">
        <f>E78+E80+E81+E83+E82+E84+E85+E106+1666</f>
        <v>35359</v>
      </c>
      <c r="F107" s="33">
        <f>F78+F80+F81+F83+F82+F84+F85+F106+2577</f>
        <v>37573</v>
      </c>
      <c r="G107" s="29">
        <f>G78+G80+G81+G82+G83+G85+G84+G106</f>
        <v>37195</v>
      </c>
      <c r="H107" s="12">
        <f>H61</f>
        <v>31659</v>
      </c>
      <c r="I107" s="12">
        <f>I78+I80+I81+I83+I84+I85+I106</f>
        <v>33481</v>
      </c>
      <c r="J107" s="12">
        <f>J61</f>
        <v>32800</v>
      </c>
      <c r="K107" s="12">
        <f>K78+K80+K81+K83+K84+K85+K106+K64+K82</f>
        <v>33445</v>
      </c>
      <c r="L107" s="12">
        <f>L78+L80+L81+L83+L84+L85+L106+L64+L82-351</f>
        <v>32840</v>
      </c>
      <c r="M107" s="12">
        <f>M78+M80+M81+M83+M84+M85+M106+M64</f>
        <v>33444.5</v>
      </c>
    </row>
    <row r="108" spans="1:13" ht="25.5">
      <c r="A108" s="13" t="s">
        <v>104</v>
      </c>
      <c r="B108" s="11" t="s">
        <v>11</v>
      </c>
      <c r="C108" s="12"/>
      <c r="D108" s="12"/>
      <c r="E108" s="26">
        <f aca="true" t="shared" si="3" ref="E108:M108">E61-E107</f>
        <v>483</v>
      </c>
      <c r="F108" s="26">
        <f t="shared" si="3"/>
        <v>1028</v>
      </c>
      <c r="G108" s="26">
        <f t="shared" si="3"/>
        <v>-1283</v>
      </c>
      <c r="H108" s="26">
        <f t="shared" si="3"/>
        <v>0</v>
      </c>
      <c r="I108" s="26">
        <f t="shared" si="3"/>
        <v>0</v>
      </c>
      <c r="J108" s="26">
        <f>J61-J107</f>
        <v>0</v>
      </c>
      <c r="K108" s="26">
        <f t="shared" si="3"/>
        <v>0</v>
      </c>
      <c r="L108" s="26">
        <f t="shared" si="3"/>
        <v>0</v>
      </c>
      <c r="M108" s="26">
        <f t="shared" si="3"/>
        <v>0</v>
      </c>
    </row>
    <row r="109" spans="1:13" ht="12.75">
      <c r="A109" s="13"/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2.75">
      <c r="A110" s="13" t="s">
        <v>105</v>
      </c>
      <c r="B110" s="11" t="s">
        <v>11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2.75">
      <c r="A111" s="13" t="s">
        <v>23</v>
      </c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2.75">
      <c r="A112" s="13" t="s">
        <v>106</v>
      </c>
      <c r="B112" s="11" t="s">
        <v>11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2.75">
      <c r="A113" s="13" t="s">
        <v>107</v>
      </c>
      <c r="B113" s="11" t="s">
        <v>11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2.75">
      <c r="A114" s="16" t="s">
        <v>108</v>
      </c>
      <c r="B114" s="17"/>
      <c r="C114" s="9"/>
      <c r="D114" s="9"/>
      <c r="E114" s="18"/>
      <c r="F114" s="18"/>
      <c r="G114" s="18"/>
      <c r="H114" s="18"/>
      <c r="I114" s="18"/>
      <c r="J114" s="9"/>
      <c r="K114" s="9"/>
      <c r="L114" s="9"/>
      <c r="M114" s="9"/>
    </row>
    <row r="115" spans="1:13" ht="25.5">
      <c r="A115" s="19" t="s">
        <v>109</v>
      </c>
      <c r="B115" s="11" t="s">
        <v>110</v>
      </c>
      <c r="C115" s="20"/>
      <c r="D115" s="20"/>
      <c r="E115" s="31">
        <v>1976</v>
      </c>
      <c r="F115" s="31">
        <v>2577</v>
      </c>
      <c r="G115" s="29">
        <f>1283</f>
        <v>1283</v>
      </c>
      <c r="H115" s="29">
        <f>ROUND(I115/1.02,0)</f>
        <v>2023</v>
      </c>
      <c r="I115" s="29">
        <v>2063</v>
      </c>
      <c r="J115" s="29">
        <v>0</v>
      </c>
      <c r="K115" s="29">
        <v>0</v>
      </c>
      <c r="L115" s="29">
        <v>0</v>
      </c>
      <c r="M115" s="29">
        <v>0</v>
      </c>
    </row>
    <row r="116" spans="1:13" ht="25.5" customHeight="1">
      <c r="A116" s="19" t="s">
        <v>111</v>
      </c>
      <c r="B116" s="11" t="s">
        <v>112</v>
      </c>
      <c r="C116" s="20"/>
      <c r="D116" s="20"/>
      <c r="E116" s="32">
        <v>279</v>
      </c>
      <c r="F116" s="32">
        <f>ROUND(F115/E115*100,0)</f>
        <v>130</v>
      </c>
      <c r="G116" s="32">
        <f>ROUND(G115/F115*100,0)</f>
        <v>50</v>
      </c>
      <c r="H116" s="32">
        <f>ROUND(H115/G115*100,0)</f>
        <v>158</v>
      </c>
      <c r="I116" s="32">
        <f>ROUND(I115/G115*100,0)</f>
        <v>161</v>
      </c>
      <c r="J116" s="29">
        <v>0</v>
      </c>
      <c r="K116" s="29">
        <v>0</v>
      </c>
      <c r="L116" s="29">
        <v>0</v>
      </c>
      <c r="M116" s="29">
        <v>0</v>
      </c>
    </row>
    <row r="117" spans="1:13" ht="12.75">
      <c r="A117" s="19" t="s">
        <v>113</v>
      </c>
      <c r="B117" s="11"/>
      <c r="C117" s="20"/>
      <c r="D117" s="20"/>
      <c r="E117" s="31"/>
      <c r="F117" s="31"/>
      <c r="G117" s="31"/>
      <c r="H117" s="31"/>
      <c r="I117" s="31"/>
      <c r="J117" s="29"/>
      <c r="K117" s="29"/>
      <c r="L117" s="29"/>
      <c r="M117" s="29"/>
    </row>
    <row r="118" spans="1:13" ht="25.5">
      <c r="A118" s="19" t="s">
        <v>114</v>
      </c>
      <c r="B118" s="11" t="s">
        <v>110</v>
      </c>
      <c r="C118" s="20"/>
      <c r="D118" s="20"/>
      <c r="E118" s="31"/>
      <c r="F118" s="31"/>
      <c r="G118" s="31"/>
      <c r="H118" s="31"/>
      <c r="I118" s="31"/>
      <c r="J118" s="29"/>
      <c r="K118" s="29"/>
      <c r="L118" s="29"/>
      <c r="M118" s="29"/>
    </row>
    <row r="119" spans="1:13" ht="25.5" customHeight="1">
      <c r="A119" s="19" t="s">
        <v>115</v>
      </c>
      <c r="B119" s="11" t="s">
        <v>112</v>
      </c>
      <c r="C119" s="20"/>
      <c r="D119" s="20"/>
      <c r="E119" s="32"/>
      <c r="F119" s="32"/>
      <c r="G119" s="32"/>
      <c r="H119" s="32"/>
      <c r="I119" s="32"/>
      <c r="J119" s="29"/>
      <c r="K119" s="29"/>
      <c r="L119" s="29"/>
      <c r="M119" s="29"/>
    </row>
    <row r="120" spans="1:13" ht="12.75">
      <c r="A120" s="19" t="s">
        <v>32</v>
      </c>
      <c r="B120" s="11"/>
      <c r="C120" s="20"/>
      <c r="D120" s="20"/>
      <c r="E120" s="31"/>
      <c r="F120" s="31"/>
      <c r="G120" s="31"/>
      <c r="H120" s="31"/>
      <c r="I120" s="31"/>
      <c r="J120" s="29"/>
      <c r="K120" s="29"/>
      <c r="L120" s="29"/>
      <c r="M120" s="29"/>
    </row>
    <row r="121" spans="1:13" ht="25.5">
      <c r="A121" s="19" t="s">
        <v>116</v>
      </c>
      <c r="B121" s="11" t="s">
        <v>110</v>
      </c>
      <c r="C121" s="20"/>
      <c r="D121" s="20"/>
      <c r="E121" s="31"/>
      <c r="F121" s="31"/>
      <c r="G121" s="31"/>
      <c r="H121" s="31"/>
      <c r="I121" s="31"/>
      <c r="J121" s="29"/>
      <c r="K121" s="29"/>
      <c r="L121" s="29"/>
      <c r="M121" s="29"/>
    </row>
    <row r="122" spans="1:13" ht="25.5" customHeight="1">
      <c r="A122" s="19" t="s">
        <v>115</v>
      </c>
      <c r="B122" s="11" t="s">
        <v>112</v>
      </c>
      <c r="C122" s="20"/>
      <c r="D122" s="20"/>
      <c r="E122" s="32"/>
      <c r="F122" s="32"/>
      <c r="G122" s="32"/>
      <c r="H122" s="32"/>
      <c r="I122" s="32"/>
      <c r="J122" s="29"/>
      <c r="K122" s="29"/>
      <c r="L122" s="29"/>
      <c r="M122" s="29"/>
    </row>
    <row r="123" spans="1:13" ht="25.5">
      <c r="A123" s="19" t="s">
        <v>117</v>
      </c>
      <c r="B123" s="11" t="s">
        <v>110</v>
      </c>
      <c r="C123" s="20"/>
      <c r="D123" s="20"/>
      <c r="E123" s="31"/>
      <c r="F123" s="31"/>
      <c r="G123" s="31"/>
      <c r="H123" s="31"/>
      <c r="I123" s="31"/>
      <c r="J123" s="29"/>
      <c r="K123" s="29"/>
      <c r="L123" s="29"/>
      <c r="M123" s="29"/>
    </row>
    <row r="124" spans="1:13" ht="25.5" customHeight="1">
      <c r="A124" s="19" t="s">
        <v>115</v>
      </c>
      <c r="B124" s="11" t="s">
        <v>112</v>
      </c>
      <c r="C124" s="20"/>
      <c r="D124" s="20"/>
      <c r="E124" s="31"/>
      <c r="F124" s="31"/>
      <c r="G124" s="31"/>
      <c r="H124" s="31"/>
      <c r="I124" s="31"/>
      <c r="J124" s="29"/>
      <c r="K124" s="29"/>
      <c r="L124" s="29"/>
      <c r="M124" s="29"/>
    </row>
    <row r="125" spans="1:13" ht="25.5">
      <c r="A125" s="19" t="s">
        <v>118</v>
      </c>
      <c r="B125" s="11" t="s">
        <v>110</v>
      </c>
      <c r="C125" s="20"/>
      <c r="D125" s="20"/>
      <c r="E125" s="34">
        <v>1976</v>
      </c>
      <c r="F125" s="31">
        <v>2577</v>
      </c>
      <c r="G125" s="31">
        <v>1283</v>
      </c>
      <c r="H125" s="31">
        <v>2023</v>
      </c>
      <c r="I125" s="31">
        <v>2063</v>
      </c>
      <c r="J125" s="29">
        <v>0</v>
      </c>
      <c r="K125" s="29">
        <v>0</v>
      </c>
      <c r="L125" s="29">
        <v>0</v>
      </c>
      <c r="M125" s="29">
        <v>0</v>
      </c>
    </row>
    <row r="126" spans="1:13" ht="25.5" customHeight="1">
      <c r="A126" s="19" t="s">
        <v>115</v>
      </c>
      <c r="B126" s="11" t="s">
        <v>112</v>
      </c>
      <c r="C126" s="20"/>
      <c r="D126" s="28"/>
      <c r="E126" s="35">
        <v>279</v>
      </c>
      <c r="F126" s="31">
        <v>130</v>
      </c>
      <c r="G126" s="32">
        <v>77</v>
      </c>
      <c r="H126" s="32">
        <v>102</v>
      </c>
      <c r="I126" s="32">
        <v>104</v>
      </c>
      <c r="J126" s="29">
        <v>0</v>
      </c>
      <c r="K126" s="29">
        <v>0</v>
      </c>
      <c r="L126" s="29">
        <v>0</v>
      </c>
      <c r="M126" s="29">
        <v>0</v>
      </c>
    </row>
    <row r="127" spans="1:13" ht="38.25">
      <c r="A127" s="19" t="s">
        <v>119</v>
      </c>
      <c r="B127" s="11" t="s">
        <v>110</v>
      </c>
      <c r="C127" s="20"/>
      <c r="D127" s="20"/>
      <c r="E127" s="36"/>
      <c r="F127" s="36"/>
      <c r="G127" s="31"/>
      <c r="H127" s="31"/>
      <c r="I127" s="31"/>
      <c r="J127" s="29"/>
      <c r="K127" s="29"/>
      <c r="L127" s="29"/>
      <c r="M127" s="29"/>
    </row>
    <row r="128" spans="1:13" ht="12.75">
      <c r="A128" s="19" t="s">
        <v>23</v>
      </c>
      <c r="B128" s="11"/>
      <c r="C128" s="20"/>
      <c r="D128" s="20"/>
      <c r="E128" s="31"/>
      <c r="F128" s="31"/>
      <c r="G128" s="31"/>
      <c r="H128" s="31"/>
      <c r="I128" s="31"/>
      <c r="J128" s="29"/>
      <c r="K128" s="29"/>
      <c r="L128" s="29"/>
      <c r="M128" s="29"/>
    </row>
    <row r="129" spans="1:13" ht="25.5">
      <c r="A129" s="19" t="s">
        <v>120</v>
      </c>
      <c r="B129" s="11" t="s">
        <v>110</v>
      </c>
      <c r="C129" s="20"/>
      <c r="D129" s="20"/>
      <c r="E129" s="31"/>
      <c r="F129" s="31"/>
      <c r="G129" s="31"/>
      <c r="H129" s="31"/>
      <c r="I129" s="31"/>
      <c r="J129" s="29"/>
      <c r="K129" s="29"/>
      <c r="L129" s="29"/>
      <c r="M129" s="29"/>
    </row>
    <row r="130" spans="1:13" ht="25.5">
      <c r="A130" s="19" t="s">
        <v>121</v>
      </c>
      <c r="B130" s="11" t="s">
        <v>110</v>
      </c>
      <c r="C130" s="20"/>
      <c r="D130" s="20"/>
      <c r="E130" s="31"/>
      <c r="F130" s="31"/>
      <c r="G130" s="31"/>
      <c r="H130" s="31"/>
      <c r="I130" s="31"/>
      <c r="J130" s="29"/>
      <c r="K130" s="29"/>
      <c r="L130" s="29"/>
      <c r="M130" s="29"/>
    </row>
    <row r="131" spans="1:13" ht="12.75">
      <c r="A131" s="19"/>
      <c r="B131" s="11"/>
      <c r="C131" s="20"/>
      <c r="D131" s="20"/>
      <c r="E131" s="31"/>
      <c r="F131" s="31"/>
      <c r="G131" s="31"/>
      <c r="H131" s="31"/>
      <c r="I131" s="31"/>
      <c r="J131" s="29"/>
      <c r="K131" s="29"/>
      <c r="L131" s="29"/>
      <c r="M131" s="29"/>
    </row>
    <row r="132" spans="1:13" ht="25.5">
      <c r="A132" s="19" t="s">
        <v>122</v>
      </c>
      <c r="B132" s="11" t="s">
        <v>110</v>
      </c>
      <c r="C132" s="20"/>
      <c r="D132" s="20"/>
      <c r="E132" s="31">
        <v>1976</v>
      </c>
      <c r="F132" s="31">
        <v>2577</v>
      </c>
      <c r="G132" s="31">
        <v>1283</v>
      </c>
      <c r="H132" s="31">
        <f>ROUND(I132/1.02,0)</f>
        <v>2023</v>
      </c>
      <c r="I132" s="31">
        <v>2063</v>
      </c>
      <c r="J132" s="29">
        <v>0</v>
      </c>
      <c r="K132" s="29">
        <v>0</v>
      </c>
      <c r="L132" s="29">
        <v>0</v>
      </c>
      <c r="M132" s="29">
        <v>0</v>
      </c>
    </row>
    <row r="133" spans="1:13" ht="25.5">
      <c r="A133" s="19" t="s">
        <v>123</v>
      </c>
      <c r="B133" s="11" t="s">
        <v>110</v>
      </c>
      <c r="C133" s="20"/>
      <c r="D133" s="20"/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29">
        <v>0</v>
      </c>
      <c r="K133" s="29">
        <v>0</v>
      </c>
      <c r="L133" s="29">
        <v>0</v>
      </c>
      <c r="M133" s="29">
        <v>0</v>
      </c>
    </row>
    <row r="134" spans="1:13" ht="25.5">
      <c r="A134" s="21" t="s">
        <v>124</v>
      </c>
      <c r="B134" s="22" t="s">
        <v>110</v>
      </c>
      <c r="C134" s="23" t="s">
        <v>125</v>
      </c>
      <c r="D134" s="24"/>
      <c r="E134" s="34">
        <f>D134+E132-5</f>
        <v>1971</v>
      </c>
      <c r="F134" s="34">
        <f>E134+F132-5</f>
        <v>4543</v>
      </c>
      <c r="G134" s="34">
        <f>F134+G132</f>
        <v>5826</v>
      </c>
      <c r="H134" s="34">
        <f>G134+H132</f>
        <v>7849</v>
      </c>
      <c r="I134" s="34">
        <f>+I132+G134</f>
        <v>7889</v>
      </c>
      <c r="J134" s="34">
        <v>0</v>
      </c>
      <c r="K134" s="34">
        <v>0</v>
      </c>
      <c r="L134" s="34">
        <v>0</v>
      </c>
      <c r="M134" s="34">
        <v>0</v>
      </c>
    </row>
    <row r="135" spans="1:13" ht="12.75">
      <c r="A135" s="16" t="s">
        <v>126</v>
      </c>
      <c r="B135" s="8"/>
      <c r="C135" s="9"/>
      <c r="D135" s="9"/>
      <c r="E135" s="37"/>
      <c r="F135" s="37"/>
      <c r="G135" s="37"/>
      <c r="H135" s="37"/>
      <c r="I135" s="37"/>
      <c r="J135" s="37"/>
      <c r="K135" s="37"/>
      <c r="L135" s="37"/>
      <c r="M135" s="37"/>
    </row>
    <row r="136" spans="1:13" ht="25.5">
      <c r="A136" s="19" t="s">
        <v>127</v>
      </c>
      <c r="B136" s="11" t="s">
        <v>128</v>
      </c>
      <c r="C136" s="12"/>
      <c r="D136" s="12"/>
      <c r="E136" s="29">
        <v>4</v>
      </c>
      <c r="F136" s="29">
        <v>4</v>
      </c>
      <c r="G136" s="29">
        <v>4</v>
      </c>
      <c r="H136" s="29">
        <v>4</v>
      </c>
      <c r="I136" s="29">
        <v>4</v>
      </c>
      <c r="J136" s="29">
        <v>4</v>
      </c>
      <c r="K136" s="29">
        <v>4</v>
      </c>
      <c r="L136" s="29">
        <v>4</v>
      </c>
      <c r="M136" s="29">
        <v>4</v>
      </c>
    </row>
    <row r="137" spans="1:13" ht="25.5">
      <c r="A137" s="19" t="s">
        <v>129</v>
      </c>
      <c r="B137" s="11" t="s">
        <v>11</v>
      </c>
      <c r="C137" s="12"/>
      <c r="D137" s="12"/>
      <c r="E137" s="29">
        <v>2041</v>
      </c>
      <c r="F137" s="29">
        <v>2473</v>
      </c>
      <c r="G137" s="29">
        <v>2468</v>
      </c>
      <c r="H137" s="29">
        <f>ROUND(I137/1.02,0)</f>
        <v>2420</v>
      </c>
      <c r="I137" s="29">
        <v>2468</v>
      </c>
      <c r="J137" s="29">
        <f>ROUND(K137/1.02,0)</f>
        <v>2420</v>
      </c>
      <c r="K137" s="29">
        <v>2468</v>
      </c>
      <c r="L137" s="29">
        <f>ROUND(M137/1.02,0)</f>
        <v>2420</v>
      </c>
      <c r="M137" s="29">
        <v>2468</v>
      </c>
    </row>
    <row r="138" spans="1:13" ht="38.25">
      <c r="A138" s="19" t="s">
        <v>130</v>
      </c>
      <c r="B138" s="11" t="s">
        <v>128</v>
      </c>
      <c r="C138" s="12"/>
      <c r="D138" s="12"/>
      <c r="E138" s="29">
        <v>22</v>
      </c>
      <c r="F138" s="29">
        <v>22</v>
      </c>
      <c r="G138" s="29">
        <v>19</v>
      </c>
      <c r="H138" s="29">
        <v>19</v>
      </c>
      <c r="I138" s="29">
        <v>19</v>
      </c>
      <c r="J138" s="29">
        <v>19</v>
      </c>
      <c r="K138" s="29">
        <v>19</v>
      </c>
      <c r="L138" s="29">
        <v>19</v>
      </c>
      <c r="M138" s="29">
        <v>19</v>
      </c>
    </row>
    <row r="139" spans="1:13" ht="38.25">
      <c r="A139" s="19" t="s">
        <v>131</v>
      </c>
      <c r="B139" s="11" t="s">
        <v>11</v>
      </c>
      <c r="C139" s="12"/>
      <c r="D139" s="12"/>
      <c r="E139" s="29">
        <v>4633</v>
      </c>
      <c r="F139" s="29">
        <v>6091</v>
      </c>
      <c r="G139" s="29">
        <v>7060</v>
      </c>
      <c r="H139" s="29">
        <f>ROUND(I139/1.02,0)</f>
        <v>6945</v>
      </c>
      <c r="I139" s="29">
        <v>7084</v>
      </c>
      <c r="J139" s="29">
        <f>ROUND(K139/1.02,0)</f>
        <v>6945</v>
      </c>
      <c r="K139" s="29">
        <v>7084</v>
      </c>
      <c r="L139" s="29">
        <f>ROUND(M139/1.02,0)</f>
        <v>6945</v>
      </c>
      <c r="M139" s="29">
        <v>7084</v>
      </c>
    </row>
    <row r="140" spans="1:13" ht="12.75">
      <c r="A140" s="16" t="s">
        <v>132</v>
      </c>
      <c r="B140" s="8"/>
      <c r="C140" s="9"/>
      <c r="D140" s="9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1:13" ht="38.25" customHeight="1">
      <c r="A141" s="19" t="s">
        <v>133</v>
      </c>
      <c r="B141" s="11" t="s">
        <v>134</v>
      </c>
      <c r="C141" s="12"/>
      <c r="D141" s="12"/>
      <c r="E141" s="29">
        <v>18</v>
      </c>
      <c r="F141" s="29">
        <v>40</v>
      </c>
      <c r="G141" s="29">
        <v>42</v>
      </c>
      <c r="H141" s="29">
        <v>0</v>
      </c>
      <c r="I141" s="29">
        <v>43</v>
      </c>
      <c r="J141" s="29">
        <v>0</v>
      </c>
      <c r="K141" s="29">
        <v>42</v>
      </c>
      <c r="L141" s="29">
        <v>0</v>
      </c>
      <c r="M141" s="29">
        <v>41</v>
      </c>
    </row>
    <row r="142" spans="1:13" ht="25.5">
      <c r="A142" s="19" t="s">
        <v>135</v>
      </c>
      <c r="B142" s="11" t="s">
        <v>134</v>
      </c>
      <c r="C142" s="12"/>
      <c r="D142" s="12"/>
      <c r="E142" s="29">
        <v>9</v>
      </c>
      <c r="F142" s="29">
        <v>4</v>
      </c>
      <c r="G142" s="29">
        <v>3</v>
      </c>
      <c r="H142" s="29">
        <v>0</v>
      </c>
      <c r="I142" s="29">
        <v>7</v>
      </c>
      <c r="J142" s="29">
        <v>0</v>
      </c>
      <c r="K142" s="29">
        <v>7</v>
      </c>
      <c r="L142" s="29">
        <v>0</v>
      </c>
      <c r="M142" s="29">
        <v>6</v>
      </c>
    </row>
    <row r="143" spans="1:13" ht="12.75">
      <c r="A143" s="16" t="s">
        <v>136</v>
      </c>
      <c r="B143" s="8"/>
      <c r="C143" s="9"/>
      <c r="D143" s="9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 ht="12.75">
      <c r="A144" s="19" t="s">
        <v>137</v>
      </c>
      <c r="B144" s="11" t="s">
        <v>11</v>
      </c>
      <c r="C144" s="12"/>
      <c r="D144" s="12"/>
      <c r="E144" s="29">
        <f aca="true" t="shared" si="4" ref="E144:M144">E147+E148+E150+E154</f>
        <v>4662</v>
      </c>
      <c r="F144" s="29">
        <f t="shared" si="4"/>
        <v>3549</v>
      </c>
      <c r="G144" s="29">
        <f t="shared" si="4"/>
        <v>1731</v>
      </c>
      <c r="H144" s="29">
        <f t="shared" si="4"/>
        <v>2378</v>
      </c>
      <c r="I144" s="29">
        <f t="shared" si="4"/>
        <v>2580</v>
      </c>
      <c r="J144" s="29">
        <f t="shared" si="4"/>
        <v>2589</v>
      </c>
      <c r="K144" s="29">
        <f t="shared" si="4"/>
        <v>2620</v>
      </c>
      <c r="L144" s="29">
        <f t="shared" si="4"/>
        <v>2589</v>
      </c>
      <c r="M144" s="29">
        <f t="shared" si="4"/>
        <v>2620</v>
      </c>
    </row>
    <row r="145" spans="1:13" ht="12.75">
      <c r="A145" s="19" t="s">
        <v>32</v>
      </c>
      <c r="B145" s="11"/>
      <c r="C145" s="12"/>
      <c r="D145" s="12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1:13" ht="12.75">
      <c r="A146" s="19" t="s">
        <v>138</v>
      </c>
      <c r="B146" s="11" t="s">
        <v>11</v>
      </c>
      <c r="C146" s="12"/>
      <c r="D146" s="12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1:13" ht="12.75">
      <c r="A147" s="19" t="s">
        <v>139</v>
      </c>
      <c r="B147" s="11" t="s">
        <v>11</v>
      </c>
      <c r="C147" s="12"/>
      <c r="D147" s="12"/>
      <c r="E147" s="29">
        <v>137</v>
      </c>
      <c r="F147" s="29">
        <v>155</v>
      </c>
      <c r="G147" s="29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</row>
    <row r="148" spans="1:13" ht="12.75">
      <c r="A148" s="19" t="s">
        <v>140</v>
      </c>
      <c r="B148" s="11" t="s">
        <v>11</v>
      </c>
      <c r="C148" s="12"/>
      <c r="D148" s="12"/>
      <c r="E148" s="29">
        <v>949</v>
      </c>
      <c r="F148" s="29">
        <v>392</v>
      </c>
      <c r="G148" s="29">
        <v>33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</row>
    <row r="149" spans="1:13" ht="12.75">
      <c r="A149" s="19" t="s">
        <v>141</v>
      </c>
      <c r="B149" s="11" t="s">
        <v>11</v>
      </c>
      <c r="C149" s="12"/>
      <c r="D149" s="12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1:13" ht="12.75">
      <c r="A150" s="19" t="s">
        <v>142</v>
      </c>
      <c r="B150" s="11" t="s">
        <v>11</v>
      </c>
      <c r="C150" s="12"/>
      <c r="D150" s="12"/>
      <c r="E150" s="29">
        <v>1188</v>
      </c>
      <c r="F150" s="29">
        <v>1152</v>
      </c>
      <c r="G150" s="29">
        <v>849</v>
      </c>
      <c r="H150" s="29">
        <f>849</f>
        <v>849</v>
      </c>
      <c r="I150" s="29">
        <v>1020</v>
      </c>
      <c r="J150" s="29">
        <v>1020</v>
      </c>
      <c r="K150" s="29">
        <v>1020</v>
      </c>
      <c r="L150" s="29">
        <v>1020</v>
      </c>
      <c r="M150" s="29">
        <v>1020</v>
      </c>
    </row>
    <row r="151" spans="1:13" ht="25.5">
      <c r="A151" s="19" t="s">
        <v>143</v>
      </c>
      <c r="B151" s="11" t="s">
        <v>11</v>
      </c>
      <c r="C151" s="12"/>
      <c r="D151" s="12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1:13" ht="25.5">
      <c r="A152" s="19" t="s">
        <v>144</v>
      </c>
      <c r="B152" s="11" t="s">
        <v>11</v>
      </c>
      <c r="C152" s="12"/>
      <c r="D152" s="12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1:13" ht="25.5">
      <c r="A153" s="19" t="s">
        <v>145</v>
      </c>
      <c r="B153" s="11" t="s">
        <v>11</v>
      </c>
      <c r="C153" s="12"/>
      <c r="D153" s="12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1:13" ht="12.75" customHeight="1">
      <c r="A154" s="25" t="s">
        <v>146</v>
      </c>
      <c r="B154" s="11" t="s">
        <v>11</v>
      </c>
      <c r="C154" s="12"/>
      <c r="D154" s="12"/>
      <c r="E154" s="29">
        <v>2388</v>
      </c>
      <c r="F154" s="29">
        <v>1850</v>
      </c>
      <c r="G154" s="29">
        <v>849</v>
      </c>
      <c r="H154" s="29">
        <f>ROUND(I154/1.02,0)</f>
        <v>1529</v>
      </c>
      <c r="I154" s="29">
        <v>1560</v>
      </c>
      <c r="J154" s="29">
        <f>ROUND(K154/1.02,0)</f>
        <v>1569</v>
      </c>
      <c r="K154" s="29">
        <v>1600</v>
      </c>
      <c r="L154" s="29">
        <f>ROUND(M154/1.02,0)</f>
        <v>1569</v>
      </c>
      <c r="M154" s="29">
        <v>1600</v>
      </c>
    </row>
    <row r="155" spans="1:13" ht="12.75">
      <c r="A155" s="13"/>
      <c r="B155" s="11"/>
      <c r="C155" s="12"/>
      <c r="D155" s="12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1:2" ht="22.5" customHeight="1">
      <c r="A156" s="1" t="s">
        <v>147</v>
      </c>
      <c r="B156" s="2" t="s">
        <v>151</v>
      </c>
    </row>
    <row r="157" ht="12.75" customHeight="1"/>
    <row r="158" spans="1:2" ht="12.75">
      <c r="A158" s="1" t="s">
        <v>148</v>
      </c>
      <c r="B158" s="2" t="s">
        <v>153</v>
      </c>
    </row>
    <row r="159" spans="1:2" ht="12.75">
      <c r="A159" s="1" t="s">
        <v>149</v>
      </c>
      <c r="B159" s="2" t="s">
        <v>152</v>
      </c>
    </row>
  </sheetData>
  <sheetProtection selectLockedCells="1" selectUnlockedCells="1"/>
  <mergeCells count="10">
    <mergeCell ref="A1:M1"/>
    <mergeCell ref="A2:A4"/>
    <mergeCell ref="B2:B4"/>
    <mergeCell ref="E2:E4"/>
    <mergeCell ref="F2:F4"/>
    <mergeCell ref="G2:G4"/>
    <mergeCell ref="H2:M2"/>
    <mergeCell ref="H3:I3"/>
    <mergeCell ref="J3:K3"/>
    <mergeCell ref="L3:M3"/>
  </mergeCells>
  <printOptions/>
  <pageMargins left="0.7875" right="0.39375" top="0.39375" bottom="0.19652777777777777" header="0.5118055555555555" footer="0.5118055555555555"/>
  <pageSetup fitToHeight="0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2021-07-01T07:25:06Z</cp:lastPrinted>
  <dcterms:created xsi:type="dcterms:W3CDTF">2020-07-21T12:43:41Z</dcterms:created>
  <dcterms:modified xsi:type="dcterms:W3CDTF">2021-07-01T10:19:15Z</dcterms:modified>
  <cp:category/>
  <cp:version/>
  <cp:contentType/>
  <cp:contentStatus/>
</cp:coreProperties>
</file>